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xl/webextensions/webextension4.xml" ContentType="application/vnd.ms-office.webextension+xml"/>
  <Override PartName="/xl/webextensions/webextension5.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HP\Downloads\"/>
    </mc:Choice>
  </mc:AlternateContent>
  <xr:revisionPtr revIDLastSave="0" documentId="13_ncr:1_{E10D2B9D-A304-4C66-850C-6FD81E4DEE09}" xr6:coauthVersionLast="47" xr6:coauthVersionMax="47" xr10:uidLastSave="{00000000-0000-0000-0000-000000000000}"/>
  <bookViews>
    <workbookView xWindow="-110" yWindow="-110" windowWidth="19420" windowHeight="11620" xr2:uid="{00000000-000D-0000-FFFF-FFFF00000000}"/>
  </bookViews>
  <sheets>
    <sheet name="Loan Amount" sheetId="6" r:id="rId1"/>
    <sheet name="Loan Calculator" sheetId="5" r:id="rId2"/>
    <sheet name="Home Equity Loan Calculator" sheetId="7" r:id="rId3"/>
    <sheet name="R. Amortization" sheetId="9" state="hidden" r:id="rId4"/>
  </sheets>
  <definedNames>
    <definedName name="App_Rate">'Home Equity Loan Calculator'!$E$8</definedName>
    <definedName name="Current_Home_Value">'Home Equity Loan Calculator'!$E$6</definedName>
    <definedName name="Extra_Annual_Payment">'Loan Calculator'!$E$20</definedName>
    <definedName name="Extra_Payment">'Loan Calculator'!$E$18</definedName>
    <definedName name="First_Payment_Date">'Loan Calculator'!$E$13</definedName>
    <definedName name="Interest_Saving">'Loan Calculator'!$E$32</definedName>
    <definedName name="Interest_Type">'Loan Calculator'!$E$11</definedName>
    <definedName name="Last_Payment_Date">'Loan Calculator'!$E$31</definedName>
    <definedName name="loan_amount">'Loan Calculator'!$E$7</definedName>
    <definedName name="Loan_Term">'Loan Calculator'!$E$9</definedName>
    <definedName name="N_Period">'Loan Calculator'!$E$19</definedName>
    <definedName name="Payment_Freq">'Loan Calculator'!$E$10</definedName>
    <definedName name="Payment_Per_Period">'Loan Calculator'!$E$27</definedName>
    <definedName name="_xlnm.Print_Area" localSheetId="2">'Home Equity Loan Calculator'!$A$1:$K$57</definedName>
    <definedName name="_xlnm.Print_Area" localSheetId="0">'Loan Amount'!$A$1:$G$26</definedName>
    <definedName name="_xlnm.Print_Area" localSheetId="1">'Loan Calculator'!$A$1:$M$71</definedName>
    <definedName name="Rate">'Loan Calculator'!$E$8</definedName>
    <definedName name="Rate_Per_Period">'Loan Calculator'!$E$26</definedName>
    <definedName name="Rounding">'Loan Calculator'!$E$12</definedName>
    <definedName name="Tax_Bracket">'Loan Calculator'!$M$30</definedName>
    <definedName name="Total_Interest">'Loan Calculator'!$E$29</definedName>
    <definedName name="Total_Num_of_Payment">'Loan Calculator'!$E$25</definedName>
    <definedName name="Total_Payments">'Loan Calculator'!$E$28</definedName>
    <definedName name="Total_Principal">'Loan Calculator'!$E$30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6" l="1"/>
  <c r="E21" i="6"/>
  <c r="E11" i="6"/>
  <c r="M31" i="5"/>
  <c r="D16" i="9"/>
  <c r="D15" i="9"/>
  <c r="D24" i="9" s="1"/>
  <c r="D14" i="9"/>
  <c r="D13" i="9"/>
  <c r="D8" i="9"/>
  <c r="D7" i="9"/>
  <c r="E7" i="5" l="1"/>
  <c r="D12" i="9" s="1"/>
  <c r="G26" i="9" s="1"/>
  <c r="D20" i="9"/>
  <c r="Z9" i="9" a="1"/>
  <c r="Z9" i="9" s="1"/>
  <c r="D19" i="9" s="1"/>
  <c r="B986" i="9" s="1"/>
  <c r="Z11" i="9"/>
  <c r="BM9" i="9"/>
  <c r="B149" i="9"/>
  <c r="C272" i="9" a="1"/>
  <c r="C272" i="9" s="1"/>
  <c r="C218" i="9" a="1"/>
  <c r="C218" i="9" s="1"/>
  <c r="B161" i="9"/>
  <c r="C122" i="9" a="1"/>
  <c r="C122" i="9" s="1"/>
  <c r="B187" i="9"/>
  <c r="B143" i="9"/>
  <c r="C119" i="9" a="1"/>
  <c r="C119" i="9" s="1"/>
  <c r="C86" i="9" a="1"/>
  <c r="C86" i="9" s="1"/>
  <c r="C78" i="9" a="1"/>
  <c r="C78" i="9" s="1"/>
  <c r="B69" i="9"/>
  <c r="B45" i="9"/>
  <c r="B36" i="9"/>
  <c r="B28" i="9"/>
  <c r="B107" i="9"/>
  <c r="C35" i="9" a="1"/>
  <c r="C35" i="9" s="1"/>
  <c r="C285" i="9" a="1"/>
  <c r="C285" i="9" s="1"/>
  <c r="B232" i="9"/>
  <c r="B200" i="9"/>
  <c r="B168" i="9"/>
  <c r="C139" i="9" a="1"/>
  <c r="C139" i="9" s="1"/>
  <c r="C128" i="9" a="1"/>
  <c r="C128" i="9" s="1"/>
  <c r="C111" i="9" a="1"/>
  <c r="C111" i="9" s="1"/>
  <c r="B102" i="9"/>
  <c r="C95" i="9" a="1"/>
  <c r="C95" i="9" s="1"/>
  <c r="C87" i="9" a="1"/>
  <c r="C87" i="9" s="1"/>
  <c r="C79" i="9" a="1"/>
  <c r="C79" i="9" s="1"/>
  <c r="B70" i="9"/>
  <c r="C63" i="9" a="1"/>
  <c r="C63" i="9" s="1"/>
  <c r="C55" i="9" a="1"/>
  <c r="C55" i="9" s="1"/>
  <c r="C47" i="9" a="1"/>
  <c r="C47" i="9" s="1"/>
  <c r="B38" i="9"/>
  <c r="C30" i="9" a="1"/>
  <c r="C30" i="9" s="1"/>
  <c r="B300" i="9"/>
  <c r="B243" i="9"/>
  <c r="B179" i="9"/>
  <c r="C108" i="9" a="1"/>
  <c r="C108" i="9" s="1"/>
  <c r="B75" i="9"/>
  <c r="C44" i="9" a="1"/>
  <c r="C44" i="9" s="1"/>
  <c r="C471" i="9" a="1"/>
  <c r="C471" i="9" s="1"/>
  <c r="B428" i="9"/>
  <c r="C268" i="9" a="1"/>
  <c r="C268" i="9" s="1"/>
  <c r="B259" i="9"/>
  <c r="C236" i="9" a="1"/>
  <c r="C236" i="9" s="1"/>
  <c r="B227" i="9"/>
  <c r="C204" i="9" a="1"/>
  <c r="C204" i="9" s="1"/>
  <c r="B195" i="9"/>
  <c r="C172" i="9" a="1"/>
  <c r="C172" i="9" s="1"/>
  <c r="B163" i="9"/>
  <c r="B139" i="9"/>
  <c r="C137" i="9" a="1"/>
  <c r="C137" i="9" s="1"/>
  <c r="C135" i="9" a="1"/>
  <c r="C135" i="9" s="1"/>
  <c r="B128" i="9"/>
  <c r="B126" i="9"/>
  <c r="C115" i="9" a="1"/>
  <c r="C115" i="9" s="1"/>
  <c r="C112" i="9" a="1"/>
  <c r="C112" i="9" s="1"/>
  <c r="B111" i="9"/>
  <c r="C104" i="9" a="1"/>
  <c r="C104" i="9" s="1"/>
  <c r="B103" i="9"/>
  <c r="C96" i="9" a="1"/>
  <c r="C96" i="9" s="1"/>
  <c r="B95" i="9"/>
  <c r="C88" i="9" a="1"/>
  <c r="C88" i="9" s="1"/>
  <c r="B87" i="9"/>
  <c r="C80" i="9" a="1"/>
  <c r="C80" i="9" s="1"/>
  <c r="B79" i="9"/>
  <c r="C72" i="9" a="1"/>
  <c r="C72" i="9" s="1"/>
  <c r="B71" i="9"/>
  <c r="C64" i="9" a="1"/>
  <c r="C64" i="9" s="1"/>
  <c r="B63" i="9"/>
  <c r="C56" i="9" a="1"/>
  <c r="C56" i="9" s="1"/>
  <c r="B55" i="9"/>
  <c r="C48" i="9" a="1"/>
  <c r="C48" i="9" s="1"/>
  <c r="B47" i="9"/>
  <c r="C40" i="9" a="1"/>
  <c r="C40" i="9" s="1"/>
  <c r="B39" i="9"/>
  <c r="C31" i="9" a="1"/>
  <c r="C31" i="9" s="1"/>
  <c r="B30" i="9"/>
  <c r="C252" i="9" a="1"/>
  <c r="C252" i="9" s="1"/>
  <c r="B211" i="9"/>
  <c r="C188" i="9" a="1"/>
  <c r="C188" i="9" s="1"/>
  <c r="C156" i="9" a="1"/>
  <c r="C156" i="9" s="1"/>
  <c r="C136" i="9" a="1"/>
  <c r="C136" i="9" s="1"/>
  <c r="C100" i="9" a="1"/>
  <c r="C100" i="9" s="1"/>
  <c r="C92" i="9" a="1"/>
  <c r="C92" i="9" s="1"/>
  <c r="B83" i="9"/>
  <c r="C349" i="9" a="1"/>
  <c r="C349" i="9" s="1"/>
  <c r="C281" i="9" a="1"/>
  <c r="C281" i="9" s="1"/>
  <c r="B272" i="9"/>
  <c r="C249" i="9" a="1"/>
  <c r="C249" i="9" s="1"/>
  <c r="B240" i="9"/>
  <c r="C217" i="9" a="1"/>
  <c r="C217" i="9" s="1"/>
  <c r="B208" i="9"/>
  <c r="C185" i="9" a="1"/>
  <c r="C185" i="9" s="1"/>
  <c r="B176" i="9"/>
  <c r="B135" i="9"/>
  <c r="C124" i="9" a="1"/>
  <c r="C124" i="9" s="1"/>
  <c r="B115" i="9"/>
  <c r="B112" i="9"/>
  <c r="C105" i="9" a="1"/>
  <c r="C105" i="9" s="1"/>
  <c r="B104" i="9"/>
  <c r="C97" i="9" a="1"/>
  <c r="C97" i="9" s="1"/>
  <c r="B96" i="9"/>
  <c r="C89" i="9" a="1"/>
  <c r="C89" i="9" s="1"/>
  <c r="B88" i="9"/>
  <c r="C81" i="9" a="1"/>
  <c r="C81" i="9" s="1"/>
  <c r="B80" i="9"/>
  <c r="C73" i="9" a="1"/>
  <c r="C73" i="9" s="1"/>
  <c r="B72" i="9"/>
  <c r="C65" i="9" a="1"/>
  <c r="C65" i="9" s="1"/>
  <c r="B64" i="9"/>
  <c r="C57" i="9" a="1"/>
  <c r="C57" i="9" s="1"/>
  <c r="B56" i="9"/>
  <c r="C49" i="9" a="1"/>
  <c r="C49" i="9" s="1"/>
  <c r="B48" i="9"/>
  <c r="C41" i="9" a="1"/>
  <c r="C41" i="9" s="1"/>
  <c r="B40" i="9"/>
  <c r="C32" i="9" a="1"/>
  <c r="C32" i="9" s="1"/>
  <c r="B31" i="9"/>
  <c r="C373" i="9" a="1"/>
  <c r="C373" i="9" s="1"/>
  <c r="B67" i="9"/>
  <c r="B51" i="9"/>
  <c r="C309" i="9" a="1"/>
  <c r="C309" i="9" s="1"/>
  <c r="C276" i="9" a="1"/>
  <c r="C276" i="9" s="1"/>
  <c r="B267" i="9"/>
  <c r="C244" i="9" a="1"/>
  <c r="C244" i="9" s="1"/>
  <c r="B235" i="9"/>
  <c r="C212" i="9" a="1"/>
  <c r="C212" i="9" s="1"/>
  <c r="B203" i="9"/>
  <c r="C180" i="9" a="1"/>
  <c r="C180" i="9" s="1"/>
  <c r="B171" i="9"/>
  <c r="C153" i="9" a="1"/>
  <c r="C153" i="9" s="1"/>
  <c r="B147" i="9"/>
  <c r="C144" i="9" a="1"/>
  <c r="C144" i="9" s="1"/>
  <c r="B142" i="9"/>
  <c r="C131" i="9" a="1"/>
  <c r="C131" i="9" s="1"/>
  <c r="B122" i="9"/>
  <c r="C120" i="9" a="1"/>
  <c r="C120" i="9" s="1"/>
  <c r="C113" i="9" a="1"/>
  <c r="C113" i="9" s="1"/>
  <c r="C106" i="9" a="1"/>
  <c r="C106" i="9" s="1"/>
  <c r="B105" i="9"/>
  <c r="C98" i="9" a="1"/>
  <c r="C98" i="9" s="1"/>
  <c r="B97" i="9"/>
  <c r="C90" i="9" a="1"/>
  <c r="C90" i="9" s="1"/>
  <c r="B89" i="9"/>
  <c r="C82" i="9" a="1"/>
  <c r="C82" i="9" s="1"/>
  <c r="B81" i="9"/>
  <c r="C74" i="9" a="1"/>
  <c r="C74" i="9" s="1"/>
  <c r="B73" i="9"/>
  <c r="C66" i="9" a="1"/>
  <c r="C66" i="9" s="1"/>
  <c r="B65" i="9"/>
  <c r="C58" i="9" a="1"/>
  <c r="C58" i="9" s="1"/>
  <c r="B57" i="9"/>
  <c r="C50" i="9" a="1"/>
  <c r="C50" i="9" s="1"/>
  <c r="B49" i="9"/>
  <c r="C42" i="9" a="1"/>
  <c r="C42" i="9" s="1"/>
  <c r="B41" i="9"/>
  <c r="C33" i="9" a="1"/>
  <c r="C33" i="9" s="1"/>
  <c r="B32" i="9"/>
  <c r="C220" i="9" a="1"/>
  <c r="C220" i="9" s="1"/>
  <c r="C413" i="9" a="1"/>
  <c r="C413" i="9" s="1"/>
  <c r="B340" i="9"/>
  <c r="B280" i="9"/>
  <c r="C257" i="9" a="1"/>
  <c r="C257" i="9" s="1"/>
  <c r="B248" i="9"/>
  <c r="C225" i="9" a="1"/>
  <c r="C225" i="9" s="1"/>
  <c r="B216" i="9"/>
  <c r="C193" i="9" a="1"/>
  <c r="C193" i="9" s="1"/>
  <c r="B184" i="9"/>
  <c r="C161" i="9" a="1"/>
  <c r="C161" i="9" s="1"/>
  <c r="B144" i="9"/>
  <c r="C140" i="9" a="1"/>
  <c r="C140" i="9" s="1"/>
  <c r="B131" i="9"/>
  <c r="C129" i="9" a="1"/>
  <c r="C129" i="9" s="1"/>
  <c r="C127" i="9" a="1"/>
  <c r="C127" i="9" s="1"/>
  <c r="B120" i="9"/>
  <c r="B118" i="9"/>
  <c r="B113" i="9"/>
  <c r="C107" i="9" a="1"/>
  <c r="C107" i="9" s="1"/>
  <c r="B106" i="9"/>
  <c r="C99" i="9" a="1"/>
  <c r="C99" i="9" s="1"/>
  <c r="B98" i="9"/>
  <c r="C91" i="9" a="1"/>
  <c r="C91" i="9" s="1"/>
  <c r="B90" i="9"/>
  <c r="C83" i="9" a="1"/>
  <c r="C83" i="9" s="1"/>
  <c r="B82" i="9"/>
  <c r="C75" i="9" a="1"/>
  <c r="C75" i="9" s="1"/>
  <c r="B74" i="9"/>
  <c r="C67" i="9" a="1"/>
  <c r="C67" i="9" s="1"/>
  <c r="B66" i="9"/>
  <c r="C59" i="9" a="1"/>
  <c r="C59" i="9" s="1"/>
  <c r="B58" i="9"/>
  <c r="C51" i="9" a="1"/>
  <c r="C51" i="9" s="1"/>
  <c r="B50" i="9"/>
  <c r="C43" i="9" a="1"/>
  <c r="C43" i="9" s="1"/>
  <c r="B42" i="9"/>
  <c r="C34" i="9" a="1"/>
  <c r="C34" i="9" s="1"/>
  <c r="B33" i="9"/>
  <c r="B138" i="9"/>
  <c r="C116" i="9" a="1"/>
  <c r="C116" i="9" s="1"/>
  <c r="C84" i="9" a="1"/>
  <c r="C84" i="9" s="1"/>
  <c r="B43" i="9"/>
  <c r="B34" i="9"/>
  <c r="B404" i="9"/>
  <c r="C265" i="9" a="1"/>
  <c r="C265" i="9" s="1"/>
  <c r="B256" i="9"/>
  <c r="C233" i="9" a="1"/>
  <c r="C233" i="9" s="1"/>
  <c r="B224" i="9"/>
  <c r="C201" i="9" a="1"/>
  <c r="C201" i="9" s="1"/>
  <c r="B192" i="9"/>
  <c r="C169" i="9" a="1"/>
  <c r="C169" i="9" s="1"/>
  <c r="B160" i="9"/>
  <c r="B152" i="9"/>
  <c r="B136" i="9"/>
  <c r="B134" i="9"/>
  <c r="C123" i="9" a="1"/>
  <c r="C123" i="9" s="1"/>
  <c r="B114" i="9"/>
  <c r="C109" i="9" a="1"/>
  <c r="C109" i="9" s="1"/>
  <c r="B108" i="9"/>
  <c r="C101" i="9" a="1"/>
  <c r="C101" i="9" s="1"/>
  <c r="B100" i="9"/>
  <c r="C93" i="9" a="1"/>
  <c r="C93" i="9" s="1"/>
  <c r="B92" i="9"/>
  <c r="C85" i="9" a="1"/>
  <c r="C85" i="9" s="1"/>
  <c r="B84" i="9"/>
  <c r="C77" i="9" a="1"/>
  <c r="C77" i="9" s="1"/>
  <c r="B76" i="9"/>
  <c r="C69" i="9" a="1"/>
  <c r="C69" i="9" s="1"/>
  <c r="B68" i="9"/>
  <c r="C61" i="9" a="1"/>
  <c r="C61" i="9" s="1"/>
  <c r="B60" i="9"/>
  <c r="C53" i="9" a="1"/>
  <c r="C53" i="9" s="1"/>
  <c r="B52" i="9"/>
  <c r="C45" i="9" a="1"/>
  <c r="C45" i="9" s="1"/>
  <c r="B44" i="9"/>
  <c r="C37" i="9" a="1"/>
  <c r="C37" i="9" s="1"/>
  <c r="C36" i="9" a="1"/>
  <c r="C36" i="9" s="1"/>
  <c r="B35" i="9"/>
  <c r="C28" i="9" a="1"/>
  <c r="C28" i="9" s="1"/>
  <c r="C27" i="9" a="1"/>
  <c r="C27" i="9" s="1"/>
  <c r="C152" i="9" a="1"/>
  <c r="C152" i="9" s="1"/>
  <c r="B99" i="9"/>
  <c r="B91" i="9"/>
  <c r="C76" i="9" a="1"/>
  <c r="C76" i="9" s="1"/>
  <c r="C68" i="9" a="1"/>
  <c r="C68" i="9" s="1"/>
  <c r="B59" i="9"/>
  <c r="C52" i="9" a="1"/>
  <c r="C52" i="9" s="1"/>
  <c r="X11" i="9" l="1"/>
  <c r="D22" i="9"/>
  <c r="H22" i="9" s="1"/>
  <c r="F17" i="9" s="1"/>
  <c r="J30" i="5" s="1"/>
  <c r="J32" i="5" s="1"/>
  <c r="F22" i="9"/>
  <c r="Z16" i="9"/>
  <c r="B29" i="9"/>
  <c r="B62" i="9"/>
  <c r="B94" i="9"/>
  <c r="B130" i="9"/>
  <c r="C209" i="9" a="1"/>
  <c r="C209" i="9" s="1"/>
  <c r="C60" i="9" a="1"/>
  <c r="C60" i="9" s="1"/>
  <c r="B37" i="9"/>
  <c r="B85" i="9"/>
  <c r="C164" i="9" a="1"/>
  <c r="C164" i="9" s="1"/>
  <c r="B177" i="9"/>
  <c r="C157" i="9" a="1"/>
  <c r="C157" i="9" s="1"/>
  <c r="C145" i="9" a="1"/>
  <c r="C145" i="9" s="1"/>
  <c r="C241" i="9" a="1"/>
  <c r="C241" i="9" s="1"/>
  <c r="B127" i="9"/>
  <c r="C46" i="9" a="1"/>
  <c r="C46" i="9" s="1"/>
  <c r="B101" i="9"/>
  <c r="C196" i="9" a="1"/>
  <c r="C196" i="9" s="1"/>
  <c r="B241" i="9"/>
  <c r="C39" i="9" a="1"/>
  <c r="C39" i="9" s="1"/>
  <c r="C71" i="9" a="1"/>
  <c r="C71" i="9" s="1"/>
  <c r="C103" i="9" a="1"/>
  <c r="C103" i="9" s="1"/>
  <c r="C148" i="9" a="1"/>
  <c r="C148" i="9" s="1"/>
  <c r="B264" i="9"/>
  <c r="B275" i="9"/>
  <c r="B53" i="9"/>
  <c r="B109" i="9"/>
  <c r="C260" i="9" a="1"/>
  <c r="C260" i="9" s="1"/>
  <c r="B284" i="9"/>
  <c r="B46" i="9"/>
  <c r="B78" i="9"/>
  <c r="B110" i="9"/>
  <c r="B151" i="9"/>
  <c r="C273" i="9" a="1"/>
  <c r="C273" i="9" s="1"/>
  <c r="B27" i="9"/>
  <c r="C54" i="9" a="1"/>
  <c r="C54" i="9" s="1"/>
  <c r="C110" i="9" a="1"/>
  <c r="C110" i="9" s="1"/>
  <c r="C114" i="9" a="1"/>
  <c r="C114" i="9" s="1"/>
  <c r="C200" i="9" a="1"/>
  <c r="C200" i="9" s="1"/>
  <c r="B54" i="9"/>
  <c r="B86" i="9"/>
  <c r="B119" i="9"/>
  <c r="C177" i="9" a="1"/>
  <c r="C177" i="9" s="1"/>
  <c r="C495" i="9" a="1"/>
  <c r="C495" i="9" s="1"/>
  <c r="C29" i="9" a="1"/>
  <c r="C29" i="9" s="1"/>
  <c r="B77" i="9"/>
  <c r="C121" i="9" a="1"/>
  <c r="C121" i="9" s="1"/>
  <c r="B153" i="9"/>
  <c r="C191" i="9" a="1"/>
  <c r="C191" i="9" s="1"/>
  <c r="B121" i="9"/>
  <c r="C162" i="9" a="1"/>
  <c r="C162" i="9" s="1"/>
  <c r="C266" i="9" a="1"/>
  <c r="C266" i="9" s="1"/>
  <c r="C341" i="9" a="1"/>
  <c r="C341" i="9" s="1"/>
  <c r="B186" i="9"/>
  <c r="B219" i="9"/>
  <c r="B129" i="9"/>
  <c r="C186" i="9" a="1"/>
  <c r="C186" i="9" s="1"/>
  <c r="C357" i="9" a="1"/>
  <c r="C357" i="9" s="1"/>
  <c r="B214" i="9"/>
  <c r="B61" i="9"/>
  <c r="B93" i="9"/>
  <c r="B123" i="9"/>
  <c r="C228" i="9" a="1"/>
  <c r="C228" i="9" s="1"/>
  <c r="C130" i="9" a="1"/>
  <c r="C130" i="9" s="1"/>
  <c r="B201" i="9"/>
  <c r="C168" i="9" a="1"/>
  <c r="C168" i="9" s="1"/>
  <c r="B246" i="9"/>
  <c r="C62" i="9" a="1"/>
  <c r="C62" i="9" s="1"/>
  <c r="C94" i="9" a="1"/>
  <c r="C94" i="9" s="1"/>
  <c r="C132" i="9" a="1"/>
  <c r="C132" i="9" s="1"/>
  <c r="B251" i="9"/>
  <c r="B145" i="9"/>
  <c r="C202" i="9" a="1"/>
  <c r="C202" i="9" s="1"/>
  <c r="C176" i="9" a="1"/>
  <c r="C176" i="9" s="1"/>
  <c r="C461" i="9" a="1"/>
  <c r="C461" i="9" s="1"/>
  <c r="C38" i="9" a="1"/>
  <c r="C38" i="9" s="1"/>
  <c r="C70" i="9" a="1"/>
  <c r="C70" i="9" s="1"/>
  <c r="C102" i="9" a="1"/>
  <c r="C102" i="9" s="1"/>
  <c r="B155" i="9"/>
  <c r="C437" i="9" a="1"/>
  <c r="C437" i="9" s="1"/>
  <c r="C154" i="9" a="1"/>
  <c r="C154" i="9" s="1"/>
  <c r="B233" i="9"/>
  <c r="C240" i="9" a="1"/>
  <c r="C240" i="9" s="1"/>
  <c r="B181" i="9"/>
  <c r="C194" i="9" a="1"/>
  <c r="C194" i="9" s="1"/>
  <c r="C234" i="9" a="1"/>
  <c r="C234" i="9" s="1"/>
  <c r="B348" i="9"/>
  <c r="B183" i="9"/>
  <c r="B279" i="9"/>
  <c r="C223" i="9" a="1"/>
  <c r="C223" i="9" s="1"/>
  <c r="C174" i="9" a="1"/>
  <c r="C174" i="9" s="1"/>
  <c r="B299" i="9"/>
  <c r="C250" i="9" a="1"/>
  <c r="C250" i="9" s="1"/>
  <c r="B412" i="9"/>
  <c r="B207" i="9"/>
  <c r="C143" i="9" a="1"/>
  <c r="C143" i="9" s="1"/>
  <c r="C255" i="9" a="1"/>
  <c r="C255" i="9" s="1"/>
  <c r="C190" i="9" a="1"/>
  <c r="C190" i="9" s="1"/>
  <c r="B137" i="9"/>
  <c r="B169" i="9"/>
  <c r="B209" i="9"/>
  <c r="C258" i="9" a="1"/>
  <c r="C258" i="9" s="1"/>
  <c r="C421" i="9" a="1"/>
  <c r="C421" i="9" s="1"/>
  <c r="C208" i="9" a="1"/>
  <c r="C208" i="9" s="1"/>
  <c r="C159" i="9" a="1"/>
  <c r="C159" i="9" s="1"/>
  <c r="B278" i="9"/>
  <c r="C270" i="9" a="1"/>
  <c r="C270" i="9" s="1"/>
  <c r="B364" i="9"/>
  <c r="C138" i="9" a="1"/>
  <c r="C138" i="9" s="1"/>
  <c r="C170" i="9" a="1"/>
  <c r="C170" i="9" s="1"/>
  <c r="B217" i="9"/>
  <c r="B265" i="9"/>
  <c r="C160" i="9" a="1"/>
  <c r="C160" i="9" s="1"/>
  <c r="B215" i="9"/>
  <c r="C175" i="9" a="1"/>
  <c r="C175" i="9" s="1"/>
  <c r="C333" i="9" a="1"/>
  <c r="C333" i="9" s="1"/>
  <c r="C141" i="9" a="1"/>
  <c r="C141" i="9" s="1"/>
  <c r="C146" i="9" a="1"/>
  <c r="C146" i="9" s="1"/>
  <c r="B185" i="9"/>
  <c r="C226" i="9" a="1"/>
  <c r="C226" i="9" s="1"/>
  <c r="B273" i="9"/>
  <c r="B175" i="9"/>
  <c r="B247" i="9"/>
  <c r="C207" i="9" a="1"/>
  <c r="C207" i="9" s="1"/>
  <c r="B117" i="9"/>
  <c r="C173" i="9" a="1"/>
  <c r="C173" i="9" s="1"/>
  <c r="C388" i="9" a="1"/>
  <c r="C388" i="9" s="1"/>
  <c r="C206" i="9" a="1"/>
  <c r="C206" i="9" s="1"/>
  <c r="B244" i="9"/>
  <c r="C224" i="9" a="1"/>
  <c r="C224" i="9" s="1"/>
  <c r="B150" i="9"/>
  <c r="C239" i="9" a="1"/>
  <c r="C239" i="9" s="1"/>
  <c r="C126" i="9" a="1"/>
  <c r="C126" i="9" s="1"/>
  <c r="C222" i="9" a="1"/>
  <c r="C222" i="9" s="1"/>
  <c r="C269" i="9" a="1"/>
  <c r="C269" i="9" s="1"/>
  <c r="C142" i="9" a="1"/>
  <c r="C142" i="9" s="1"/>
  <c r="B245" i="9"/>
  <c r="C445" i="9" a="1"/>
  <c r="C445" i="9" s="1"/>
  <c r="C192" i="9" a="1"/>
  <c r="C192" i="9" s="1"/>
  <c r="C256" i="9" a="1"/>
  <c r="C256" i="9" s="1"/>
  <c r="B182" i="9"/>
  <c r="C271" i="9" a="1"/>
  <c r="C271" i="9" s="1"/>
  <c r="C158" i="9" a="1"/>
  <c r="C158" i="9" s="1"/>
  <c r="C325" i="9" a="1"/>
  <c r="C325" i="9" s="1"/>
  <c r="B373" i="9"/>
  <c r="B234" i="9"/>
  <c r="C238" i="9" a="1"/>
  <c r="C238" i="9" s="1"/>
  <c r="B180" i="9"/>
  <c r="B292" i="9"/>
  <c r="C221" i="9" a="1"/>
  <c r="C221" i="9" s="1"/>
  <c r="C318" i="9" a="1"/>
  <c r="C318" i="9" s="1"/>
  <c r="B277" i="9"/>
  <c r="C253" i="9" a="1"/>
  <c r="C253" i="9" s="1"/>
  <c r="C430" i="9" a="1"/>
  <c r="C430" i="9" s="1"/>
  <c r="B170" i="9"/>
  <c r="B266" i="9"/>
  <c r="B341" i="9"/>
  <c r="C463" i="9" a="1"/>
  <c r="C463" i="9" s="1"/>
  <c r="B478" i="9"/>
  <c r="C171" i="9" a="1"/>
  <c r="C171" i="9" s="1"/>
  <c r="C267" i="9" a="1"/>
  <c r="C267" i="9" s="1"/>
  <c r="C366" i="9" a="1"/>
  <c r="C366" i="9" s="1"/>
  <c r="B283" i="9"/>
  <c r="C347" i="9" a="1"/>
  <c r="C347" i="9" s="1"/>
  <c r="B213" i="9"/>
  <c r="C453" i="9" a="1"/>
  <c r="C453" i="9" s="1"/>
  <c r="C189" i="9" a="1"/>
  <c r="C189" i="9" s="1"/>
  <c r="B276" i="9"/>
  <c r="B202" i="9"/>
  <c r="C429" i="9" a="1"/>
  <c r="C429" i="9" s="1"/>
  <c r="C398" i="9" a="1"/>
  <c r="C398" i="9" s="1"/>
  <c r="C300" i="9" a="1"/>
  <c r="C300" i="9" s="1"/>
  <c r="B116" i="9"/>
  <c r="C205" i="9" a="1"/>
  <c r="C205" i="9" s="1"/>
  <c r="B308" i="9"/>
  <c r="C203" i="9" a="1"/>
  <c r="C203" i="9" s="1"/>
  <c r="C286" i="9" a="1"/>
  <c r="C286" i="9" s="1"/>
  <c r="B405" i="9"/>
  <c r="B347" i="9"/>
  <c r="C125" i="9" a="1"/>
  <c r="C125" i="9" s="1"/>
  <c r="B212" i="9"/>
  <c r="B436" i="9"/>
  <c r="D436" i="9" s="1"/>
  <c r="B218" i="9"/>
  <c r="B309" i="9"/>
  <c r="C414" i="9" a="1"/>
  <c r="C414" i="9" s="1"/>
  <c r="C372" i="9" a="1"/>
  <c r="C372" i="9" s="1"/>
  <c r="C254" i="9" a="1"/>
  <c r="C254" i="9" s="1"/>
  <c r="B148" i="9"/>
  <c r="C237" i="9" a="1"/>
  <c r="C237" i="9" s="1"/>
  <c r="B154" i="9"/>
  <c r="B250" i="9"/>
  <c r="C334" i="9" a="1"/>
  <c r="C334" i="9" s="1"/>
  <c r="C446" i="9" a="1"/>
  <c r="C446" i="9" s="1"/>
  <c r="B411" i="9"/>
  <c r="C363" i="9" a="1"/>
  <c r="C363" i="9" s="1"/>
  <c r="B315" i="9"/>
  <c r="C412" i="9" a="1"/>
  <c r="C412" i="9" s="1"/>
  <c r="B420" i="9"/>
  <c r="D420" i="9" s="1"/>
  <c r="C350" i="9" a="1"/>
  <c r="C350" i="9" s="1"/>
  <c r="B437" i="9"/>
  <c r="D437" i="9" s="1"/>
  <c r="B331" i="9"/>
  <c r="B435" i="9"/>
  <c r="C332" i="9" a="1"/>
  <c r="C332" i="9" s="1"/>
  <c r="B459" i="9"/>
  <c r="C235" i="9" a="1"/>
  <c r="C235" i="9" s="1"/>
  <c r="C302" i="9" a="1"/>
  <c r="C302" i="9" s="1"/>
  <c r="C382" i="9" a="1"/>
  <c r="C382" i="9" s="1"/>
  <c r="B494" i="9"/>
  <c r="D494" i="9" s="1"/>
  <c r="B371" i="9"/>
  <c r="C299" i="9" a="1"/>
  <c r="C299" i="9" s="1"/>
  <c r="C178" i="9" a="1"/>
  <c r="C178" i="9" s="1"/>
  <c r="C210" i="9" a="1"/>
  <c r="C210" i="9" s="1"/>
  <c r="C242" i="9" a="1"/>
  <c r="C242" i="9" s="1"/>
  <c r="C274" i="9" a="1"/>
  <c r="C274" i="9" s="1"/>
  <c r="B486" i="9"/>
  <c r="C184" i="9" a="1"/>
  <c r="C184" i="9" s="1"/>
  <c r="C216" i="9" a="1"/>
  <c r="C216" i="9" s="1"/>
  <c r="C248" i="9" a="1"/>
  <c r="C248" i="9" s="1"/>
  <c r="C280" i="9" a="1"/>
  <c r="C280" i="9" s="1"/>
  <c r="C151" i="9" a="1"/>
  <c r="C151" i="9" s="1"/>
  <c r="C183" i="9" a="1"/>
  <c r="C183" i="9" s="1"/>
  <c r="C215" i="9" a="1"/>
  <c r="C215" i="9" s="1"/>
  <c r="C247" i="9" a="1"/>
  <c r="C247" i="9" s="1"/>
  <c r="C279" i="9" a="1"/>
  <c r="C279" i="9" s="1"/>
  <c r="C118" i="9" a="1"/>
  <c r="C118" i="9" s="1"/>
  <c r="C150" i="9" a="1"/>
  <c r="C150" i="9" s="1"/>
  <c r="C182" i="9" a="1"/>
  <c r="C182" i="9" s="1"/>
  <c r="C214" i="9" a="1"/>
  <c r="C214" i="9" s="1"/>
  <c r="C246" i="9" a="1"/>
  <c r="C246" i="9" s="1"/>
  <c r="C278" i="9" a="1"/>
  <c r="C278" i="9" s="1"/>
  <c r="C117" i="9" a="1"/>
  <c r="C117" i="9" s="1"/>
  <c r="C149" i="9" a="1"/>
  <c r="C149" i="9" s="1"/>
  <c r="C181" i="9" a="1"/>
  <c r="C181" i="9" s="1"/>
  <c r="C213" i="9" a="1"/>
  <c r="C213" i="9" s="1"/>
  <c r="C245" i="9" a="1"/>
  <c r="C245" i="9" s="1"/>
  <c r="C277" i="9" a="1"/>
  <c r="C277" i="9" s="1"/>
  <c r="B146" i="9"/>
  <c r="B178" i="9"/>
  <c r="B210" i="9"/>
  <c r="B242" i="9"/>
  <c r="B274" i="9"/>
  <c r="C579" i="9" a="1"/>
  <c r="C579" i="9" s="1"/>
  <c r="C310" i="9" a="1"/>
  <c r="C310" i="9" s="1"/>
  <c r="C342" i="9" a="1"/>
  <c r="C342" i="9" s="1"/>
  <c r="C374" i="9" a="1"/>
  <c r="C374" i="9" s="1"/>
  <c r="C406" i="9" a="1"/>
  <c r="C406" i="9" s="1"/>
  <c r="C438" i="9" a="1"/>
  <c r="C438" i="9" s="1"/>
  <c r="C503" i="9" a="1"/>
  <c r="C503" i="9" s="1"/>
  <c r="B307" i="9"/>
  <c r="B339" i="9"/>
  <c r="B379" i="9"/>
  <c r="C420" i="9" a="1"/>
  <c r="C420" i="9" s="1"/>
  <c r="B542" i="9"/>
  <c r="C395" i="9" a="1"/>
  <c r="C395" i="9" s="1"/>
  <c r="B249" i="9"/>
  <c r="B281" i="9"/>
  <c r="B159" i="9"/>
  <c r="B191" i="9"/>
  <c r="B223" i="9"/>
  <c r="B255" i="9"/>
  <c r="B332" i="9"/>
  <c r="B158" i="9"/>
  <c r="B190" i="9"/>
  <c r="B222" i="9"/>
  <c r="B254" i="9"/>
  <c r="B324" i="9"/>
  <c r="B125" i="9"/>
  <c r="B157" i="9"/>
  <c r="B189" i="9"/>
  <c r="B221" i="9"/>
  <c r="B253" i="9"/>
  <c r="B316" i="9"/>
  <c r="B124" i="9"/>
  <c r="B156" i="9"/>
  <c r="B188" i="9"/>
  <c r="B220" i="9"/>
  <c r="B252" i="9"/>
  <c r="B282" i="9"/>
  <c r="C147" i="9" a="1"/>
  <c r="C147" i="9" s="1"/>
  <c r="C179" i="9" a="1"/>
  <c r="C179" i="9" s="1"/>
  <c r="C211" i="9" a="1"/>
  <c r="C211" i="9" s="1"/>
  <c r="C243" i="9" a="1"/>
  <c r="C243" i="9" s="1"/>
  <c r="C275" i="9" a="1"/>
  <c r="C275" i="9" s="1"/>
  <c r="B285" i="9"/>
  <c r="B317" i="9"/>
  <c r="B349" i="9"/>
  <c r="B381" i="9"/>
  <c r="B413" i="9"/>
  <c r="B445" i="9"/>
  <c r="D445" i="9" s="1"/>
  <c r="B570" i="9"/>
  <c r="D570" i="9" s="1"/>
  <c r="C308" i="9" a="1"/>
  <c r="C308" i="9" s="1"/>
  <c r="C340" i="9" a="1"/>
  <c r="C340" i="9" s="1"/>
  <c r="C380" i="9" a="1"/>
  <c r="C380" i="9" s="1"/>
  <c r="B427" i="9"/>
  <c r="D427" i="9" s="1"/>
  <c r="C283" i="9" a="1"/>
  <c r="C283" i="9" s="1"/>
  <c r="C282" i="9" a="1"/>
  <c r="C282" i="9" s="1"/>
  <c r="B193" i="9"/>
  <c r="B225" i="9"/>
  <c r="B257" i="9"/>
  <c r="C293" i="9" a="1"/>
  <c r="C293" i="9" s="1"/>
  <c r="B167" i="9"/>
  <c r="B199" i="9"/>
  <c r="B231" i="9"/>
  <c r="B263" i="9"/>
  <c r="B396" i="9"/>
  <c r="D396" i="9" s="1"/>
  <c r="B166" i="9"/>
  <c r="B198" i="9"/>
  <c r="B230" i="9"/>
  <c r="B262" i="9"/>
  <c r="B388" i="9"/>
  <c r="D388" i="9" s="1"/>
  <c r="B133" i="9"/>
  <c r="B165" i="9"/>
  <c r="B197" i="9"/>
  <c r="B229" i="9"/>
  <c r="B261" i="9"/>
  <c r="B380" i="9"/>
  <c r="B132" i="9"/>
  <c r="B164" i="9"/>
  <c r="B196" i="9"/>
  <c r="B228" i="9"/>
  <c r="B260" i="9"/>
  <c r="C317" i="9" a="1"/>
  <c r="C317" i="9" s="1"/>
  <c r="C155" i="9" a="1"/>
  <c r="C155" i="9" s="1"/>
  <c r="C187" i="9" a="1"/>
  <c r="C187" i="9" s="1"/>
  <c r="C219" i="9" a="1"/>
  <c r="C219" i="9" s="1"/>
  <c r="C251" i="9" a="1"/>
  <c r="C251" i="9" s="1"/>
  <c r="C301" i="9" a="1"/>
  <c r="C301" i="9" s="1"/>
  <c r="B293" i="9"/>
  <c r="B325" i="9"/>
  <c r="B357" i="9"/>
  <c r="B389" i="9"/>
  <c r="B421" i="9"/>
  <c r="D421" i="9" s="1"/>
  <c r="B453" i="9"/>
  <c r="C284" i="9" a="1"/>
  <c r="C284" i="9" s="1"/>
  <c r="C316" i="9" a="1"/>
  <c r="C316" i="9" s="1"/>
  <c r="C348" i="9" a="1"/>
  <c r="C348" i="9" s="1"/>
  <c r="B395" i="9"/>
  <c r="D395" i="9" s="1"/>
  <c r="C436" i="9" a="1"/>
  <c r="C436" i="9" s="1"/>
  <c r="B314" i="9"/>
  <c r="C232" i="9" a="1"/>
  <c r="C232" i="9" s="1"/>
  <c r="C264" i="9" a="1"/>
  <c r="C264" i="9" s="1"/>
  <c r="C405" i="9" a="1"/>
  <c r="C405" i="9" s="1"/>
  <c r="C167" i="9" a="1"/>
  <c r="C167" i="9" s="1"/>
  <c r="C199" i="9" a="1"/>
  <c r="C199" i="9" s="1"/>
  <c r="C231" i="9" a="1"/>
  <c r="C231" i="9" s="1"/>
  <c r="C263" i="9" a="1"/>
  <c r="C263" i="9" s="1"/>
  <c r="C397" i="9" a="1"/>
  <c r="C397" i="9" s="1"/>
  <c r="C134" i="9" a="1"/>
  <c r="C134" i="9" s="1"/>
  <c r="C166" i="9" a="1"/>
  <c r="C166" i="9" s="1"/>
  <c r="C198" i="9" a="1"/>
  <c r="C198" i="9" s="1"/>
  <c r="C230" i="9" a="1"/>
  <c r="C230" i="9" s="1"/>
  <c r="C262" i="9" a="1"/>
  <c r="C262" i="9" s="1"/>
  <c r="C389" i="9" a="1"/>
  <c r="C389" i="9" s="1"/>
  <c r="C133" i="9" a="1"/>
  <c r="C133" i="9" s="1"/>
  <c r="C165" i="9" a="1"/>
  <c r="C165" i="9" s="1"/>
  <c r="C197" i="9" a="1"/>
  <c r="C197" i="9" s="1"/>
  <c r="C229" i="9" a="1"/>
  <c r="C229" i="9" s="1"/>
  <c r="C261" i="9" a="1"/>
  <c r="C261" i="9" s="1"/>
  <c r="B372" i="9"/>
  <c r="B162" i="9"/>
  <c r="B194" i="9"/>
  <c r="B226" i="9"/>
  <c r="B258" i="9"/>
  <c r="B356" i="9"/>
  <c r="C294" i="9" a="1"/>
  <c r="C294" i="9" s="1"/>
  <c r="C326" i="9" a="1"/>
  <c r="C326" i="9" s="1"/>
  <c r="C358" i="9" a="1"/>
  <c r="C358" i="9" s="1"/>
  <c r="C390" i="9" a="1"/>
  <c r="C390" i="9" s="1"/>
  <c r="C422" i="9" a="1"/>
  <c r="C422" i="9" s="1"/>
  <c r="C454" i="9" a="1"/>
  <c r="C454" i="9" s="1"/>
  <c r="B291" i="9"/>
  <c r="B323" i="9"/>
  <c r="C356" i="9" a="1"/>
  <c r="C356" i="9" s="1"/>
  <c r="B403" i="9"/>
  <c r="D403" i="9" s="1"/>
  <c r="B443" i="9"/>
  <c r="B322" i="9"/>
  <c r="B239" i="9"/>
  <c r="B271" i="9"/>
  <c r="B460" i="9"/>
  <c r="B174" i="9"/>
  <c r="B206" i="9"/>
  <c r="B238" i="9"/>
  <c r="B270" i="9"/>
  <c r="B452" i="9"/>
  <c r="D452" i="9" s="1"/>
  <c r="B141" i="9"/>
  <c r="B173" i="9"/>
  <c r="B205" i="9"/>
  <c r="B237" i="9"/>
  <c r="B269" i="9"/>
  <c r="B444" i="9"/>
  <c r="D444" i="9" s="1"/>
  <c r="B140" i="9"/>
  <c r="B172" i="9"/>
  <c r="B204" i="9"/>
  <c r="B236" i="9"/>
  <c r="B268" i="9"/>
  <c r="C381" i="9" a="1"/>
  <c r="C381" i="9" s="1"/>
  <c r="C163" i="9" a="1"/>
  <c r="C163" i="9" s="1"/>
  <c r="C195" i="9" a="1"/>
  <c r="C195" i="9" s="1"/>
  <c r="C227" i="9" a="1"/>
  <c r="C227" i="9" s="1"/>
  <c r="C259" i="9" a="1"/>
  <c r="C259" i="9" s="1"/>
  <c r="C365" i="9" a="1"/>
  <c r="C365" i="9" s="1"/>
  <c r="B301" i="9"/>
  <c r="B333" i="9"/>
  <c r="B365" i="9"/>
  <c r="B397" i="9"/>
  <c r="B429" i="9"/>
  <c r="D429" i="9" s="1"/>
  <c r="B461" i="9"/>
  <c r="C292" i="9" a="1"/>
  <c r="C292" i="9" s="1"/>
  <c r="C324" i="9" a="1"/>
  <c r="C324" i="9" s="1"/>
  <c r="B363" i="9"/>
  <c r="C404" i="9" a="1"/>
  <c r="C404" i="9" s="1"/>
  <c r="C444" i="9" a="1"/>
  <c r="C444" i="9" s="1"/>
  <c r="B338" i="9"/>
  <c r="C315" i="9" a="1"/>
  <c r="C315" i="9" s="1"/>
  <c r="B354" i="9"/>
  <c r="B328" i="9"/>
  <c r="B290" i="9"/>
  <c r="C323" i="9" a="1"/>
  <c r="C323" i="9" s="1"/>
  <c r="B370" i="9"/>
  <c r="B355" i="9"/>
  <c r="B387" i="9"/>
  <c r="D387" i="9" s="1"/>
  <c r="B419" i="9"/>
  <c r="D419" i="9" s="1"/>
  <c r="B451" i="9"/>
  <c r="C291" i="9" a="1"/>
  <c r="C291" i="9" s="1"/>
  <c r="B330" i="9"/>
  <c r="C379" i="9" a="1"/>
  <c r="C379" i="9" s="1"/>
  <c r="C452" i="9" a="1"/>
  <c r="C452" i="9" s="1"/>
  <c r="B298" i="9"/>
  <c r="C331" i="9" a="1"/>
  <c r="C331" i="9" s="1"/>
  <c r="C387" i="9" a="1"/>
  <c r="C387" i="9" s="1"/>
  <c r="C364" i="9" a="1"/>
  <c r="C364" i="9" s="1"/>
  <c r="C396" i="9" a="1"/>
  <c r="C396" i="9" s="1"/>
  <c r="C428" i="9" a="1"/>
  <c r="C428" i="9" s="1"/>
  <c r="C460" i="9" a="1"/>
  <c r="C460" i="9" s="1"/>
  <c r="B306" i="9"/>
  <c r="B346" i="9"/>
  <c r="B450" i="9"/>
  <c r="B526" i="9"/>
  <c r="D526" i="9" s="1"/>
  <c r="C355" i="9" a="1"/>
  <c r="C355" i="9" s="1"/>
  <c r="C419" i="9" a="1"/>
  <c r="C419" i="9" s="1"/>
  <c r="B362" i="9"/>
  <c r="C427" i="9" a="1"/>
  <c r="C427" i="9" s="1"/>
  <c r="C487" i="9" a="1"/>
  <c r="C487" i="9" s="1"/>
  <c r="C307" i="9" a="1"/>
  <c r="C307" i="9" s="1"/>
  <c r="C339" i="9" a="1"/>
  <c r="C339" i="9" s="1"/>
  <c r="C371" i="9" a="1"/>
  <c r="C371" i="9" s="1"/>
  <c r="C338" i="9" a="1"/>
  <c r="C338" i="9" s="1"/>
  <c r="B534" i="9"/>
  <c r="D534" i="9" s="1"/>
  <c r="C314" i="9" a="1"/>
  <c r="C314" i="9" s="1"/>
  <c r="C411" i="9" a="1"/>
  <c r="C411" i="9" s="1"/>
  <c r="C346" i="9" a="1"/>
  <c r="C346" i="9" s="1"/>
  <c r="B394" i="9"/>
  <c r="D394" i="9" s="1"/>
  <c r="B426" i="9"/>
  <c r="D426" i="9" s="1"/>
  <c r="C543" i="9" a="1"/>
  <c r="C543" i="9" s="1"/>
  <c r="B345" i="9"/>
  <c r="C409" i="9" a="1"/>
  <c r="C409" i="9" s="1"/>
  <c r="B402" i="9"/>
  <c r="D402" i="9" s="1"/>
  <c r="B434" i="9"/>
  <c r="D434" i="9" s="1"/>
  <c r="C298" i="9" a="1"/>
  <c r="C298" i="9" s="1"/>
  <c r="B393" i="9"/>
  <c r="D393" i="9" s="1"/>
  <c r="C403" i="9" a="1"/>
  <c r="C403" i="9" s="1"/>
  <c r="B442" i="9"/>
  <c r="D442" i="9" s="1"/>
  <c r="C306" i="9" a="1"/>
  <c r="C306" i="9" s="1"/>
  <c r="B425" i="9"/>
  <c r="D425" i="9" s="1"/>
  <c r="B378" i="9"/>
  <c r="B410" i="9"/>
  <c r="D410" i="9" s="1"/>
  <c r="C443" i="9" a="1"/>
  <c r="C443" i="9" s="1"/>
  <c r="B313" i="9"/>
  <c r="B433" i="9"/>
  <c r="D433" i="9" s="1"/>
  <c r="B386" i="9"/>
  <c r="B418" i="9"/>
  <c r="C464" i="9" a="1"/>
  <c r="C464" i="9" s="1"/>
  <c r="C330" i="9" a="1"/>
  <c r="C330" i="9" s="1"/>
  <c r="B312" i="9"/>
  <c r="B409" i="9"/>
  <c r="B304" i="9"/>
  <c r="C344" i="9" a="1"/>
  <c r="C344" i="9" s="1"/>
  <c r="C456" i="9" a="1"/>
  <c r="C456" i="9" s="1"/>
  <c r="C451" i="9" a="1"/>
  <c r="C451" i="9" s="1"/>
  <c r="B289" i="9"/>
  <c r="B321" i="9"/>
  <c r="B361" i="9"/>
  <c r="B441" i="9"/>
  <c r="B336" i="9"/>
  <c r="B458" i="9"/>
  <c r="D458" i="9" s="1"/>
  <c r="C290" i="9" a="1"/>
  <c r="C290" i="9" s="1"/>
  <c r="C322" i="9" a="1"/>
  <c r="C322" i="9" s="1"/>
  <c r="B369" i="9"/>
  <c r="B457" i="9"/>
  <c r="D457" i="9" s="1"/>
  <c r="C345" i="9" a="1"/>
  <c r="C345" i="9" s="1"/>
  <c r="C459" i="9" a="1"/>
  <c r="C459" i="9" s="1"/>
  <c r="B297" i="9"/>
  <c r="B329" i="9"/>
  <c r="B377" i="9"/>
  <c r="B462" i="9"/>
  <c r="C385" i="9" a="1"/>
  <c r="C385" i="9" s="1"/>
  <c r="C435" i="9" a="1"/>
  <c r="C435" i="9" s="1"/>
  <c r="C479" i="9" a="1"/>
  <c r="C479" i="9" s="1"/>
  <c r="B305" i="9"/>
  <c r="B337" i="9"/>
  <c r="B401" i="9"/>
  <c r="D401" i="9" s="1"/>
  <c r="B296" i="9"/>
  <c r="C449" i="9" a="1"/>
  <c r="C449" i="9" s="1"/>
  <c r="C370" i="9" a="1"/>
  <c r="C370" i="9" s="1"/>
  <c r="C402" i="9" a="1"/>
  <c r="C402" i="9" s="1"/>
  <c r="C434" i="9" a="1"/>
  <c r="C434" i="9" s="1"/>
  <c r="B468" i="9"/>
  <c r="C305" i="9" a="1"/>
  <c r="C305" i="9" s="1"/>
  <c r="C337" i="9" a="1"/>
  <c r="C337" i="9" s="1"/>
  <c r="C417" i="9" a="1"/>
  <c r="C417" i="9" s="1"/>
  <c r="C343" i="9" a="1"/>
  <c r="C343" i="9" s="1"/>
  <c r="C378" i="9" a="1"/>
  <c r="C378" i="9" s="1"/>
  <c r="C410" i="9" a="1"/>
  <c r="C410" i="9" s="1"/>
  <c r="C442" i="9" a="1"/>
  <c r="C442" i="9" s="1"/>
  <c r="C535" i="9" a="1"/>
  <c r="C535" i="9" s="1"/>
  <c r="C313" i="9" a="1"/>
  <c r="C313" i="9" s="1"/>
  <c r="C353" i="9" a="1"/>
  <c r="C353" i="9" s="1"/>
  <c r="C527" i="9" a="1"/>
  <c r="C527" i="9" s="1"/>
  <c r="B353" i="9"/>
  <c r="B385" i="9"/>
  <c r="B417" i="9"/>
  <c r="D417" i="9" s="1"/>
  <c r="B449" i="9"/>
  <c r="B288" i="9"/>
  <c r="B320" i="9"/>
  <c r="C369" i="9" a="1"/>
  <c r="C369" i="9" s="1"/>
  <c r="C296" i="9" a="1"/>
  <c r="C296" i="9" s="1"/>
  <c r="C354" i="9" a="1"/>
  <c r="C354" i="9" s="1"/>
  <c r="C386" i="9" a="1"/>
  <c r="C386" i="9" s="1"/>
  <c r="C418" i="9" a="1"/>
  <c r="C418" i="9" s="1"/>
  <c r="C450" i="9" a="1"/>
  <c r="C450" i="9" s="1"/>
  <c r="C289" i="9" a="1"/>
  <c r="C289" i="9" s="1"/>
  <c r="C321" i="9" a="1"/>
  <c r="C321" i="9" s="1"/>
  <c r="C377" i="9" a="1"/>
  <c r="C377" i="9" s="1"/>
  <c r="C328" i="9" a="1"/>
  <c r="C328" i="9" s="1"/>
  <c r="C362" i="9" a="1"/>
  <c r="C362" i="9" s="1"/>
  <c r="C394" i="9" a="1"/>
  <c r="C394" i="9" s="1"/>
  <c r="C426" i="9" a="1"/>
  <c r="C426" i="9" s="1"/>
  <c r="C458" i="9" a="1"/>
  <c r="C458" i="9" s="1"/>
  <c r="C297" i="9" a="1"/>
  <c r="C297" i="9" s="1"/>
  <c r="C329" i="9" a="1"/>
  <c r="C329" i="9" s="1"/>
  <c r="C401" i="9" a="1"/>
  <c r="C401" i="9" s="1"/>
  <c r="C368" i="9" a="1"/>
  <c r="C368" i="9" s="1"/>
  <c r="B352" i="9"/>
  <c r="B384" i="9"/>
  <c r="B416" i="9"/>
  <c r="D416" i="9" s="1"/>
  <c r="C288" i="9" a="1"/>
  <c r="C288" i="9" s="1"/>
  <c r="C352" i="9" a="1"/>
  <c r="C352" i="9" s="1"/>
  <c r="C399" i="9" a="1"/>
  <c r="C399" i="9" s="1"/>
  <c r="B360" i="9"/>
  <c r="B392" i="9"/>
  <c r="D392" i="9" s="1"/>
  <c r="C425" i="9" a="1"/>
  <c r="C425" i="9" s="1"/>
  <c r="C304" i="9" a="1"/>
  <c r="C304" i="9" s="1"/>
  <c r="C376" i="9" a="1"/>
  <c r="C376" i="9" s="1"/>
  <c r="C361" i="9" a="1"/>
  <c r="C361" i="9" s="1"/>
  <c r="C393" i="9" a="1"/>
  <c r="C393" i="9" s="1"/>
  <c r="C433" i="9" a="1"/>
  <c r="C433" i="9" s="1"/>
  <c r="C312" i="9" a="1"/>
  <c r="C312" i="9" s="1"/>
  <c r="C392" i="9" a="1"/>
  <c r="C392" i="9" s="1"/>
  <c r="B368" i="9"/>
  <c r="B400" i="9"/>
  <c r="D400" i="9" s="1"/>
  <c r="C441" i="9" a="1"/>
  <c r="C441" i="9" s="1"/>
  <c r="C320" i="9" a="1"/>
  <c r="C320" i="9" s="1"/>
  <c r="B431" i="9"/>
  <c r="B344" i="9"/>
  <c r="B376" i="9"/>
  <c r="B408" i="9"/>
  <c r="D408" i="9" s="1"/>
  <c r="C457" i="9" a="1"/>
  <c r="C457" i="9" s="1"/>
  <c r="C336" i="9" a="1"/>
  <c r="C336" i="9" s="1"/>
  <c r="B636" i="9"/>
  <c r="E636" i="9" s="1"/>
  <c r="B440" i="9"/>
  <c r="D440" i="9" s="1"/>
  <c r="B287" i="9"/>
  <c r="B319" i="9"/>
  <c r="B351" i="9"/>
  <c r="B383" i="9"/>
  <c r="C469" i="9" a="1"/>
  <c r="C469" i="9" s="1"/>
  <c r="C778" i="9" a="1"/>
  <c r="C778" i="9" s="1"/>
  <c r="B448" i="9"/>
  <c r="D448" i="9" s="1"/>
  <c r="B295" i="9"/>
  <c r="B327" i="9"/>
  <c r="B359" i="9"/>
  <c r="B399" i="9"/>
  <c r="D399" i="9" s="1"/>
  <c r="C295" i="9" a="1"/>
  <c r="C295" i="9" s="1"/>
  <c r="C360" i="9" a="1"/>
  <c r="C360" i="9" s="1"/>
  <c r="B415" i="9"/>
  <c r="D415" i="9" s="1"/>
  <c r="B302" i="9"/>
  <c r="B424" i="9"/>
  <c r="B456" i="9"/>
  <c r="B303" i="9"/>
  <c r="B335" i="9"/>
  <c r="B367" i="9"/>
  <c r="C424" i="9" a="1"/>
  <c r="C424" i="9" s="1"/>
  <c r="C319" i="9" a="1"/>
  <c r="C319" i="9" s="1"/>
  <c r="B432" i="9"/>
  <c r="D432" i="9" s="1"/>
  <c r="B518" i="9"/>
  <c r="D518" i="9" s="1"/>
  <c r="B311" i="9"/>
  <c r="B343" i="9"/>
  <c r="B375" i="9"/>
  <c r="B447" i="9"/>
  <c r="D447" i="9" s="1"/>
  <c r="B350" i="9"/>
  <c r="B391" i="9"/>
  <c r="D391" i="9" s="1"/>
  <c r="B423" i="9"/>
  <c r="D423" i="9" s="1"/>
  <c r="B455" i="9"/>
  <c r="D455" i="9" s="1"/>
  <c r="C287" i="9" a="1"/>
  <c r="C287" i="9" s="1"/>
  <c r="B334" i="9"/>
  <c r="C488" i="9" a="1"/>
  <c r="C488" i="9" s="1"/>
  <c r="C400" i="9" a="1"/>
  <c r="C400" i="9" s="1"/>
  <c r="C432" i="9" a="1"/>
  <c r="C432" i="9" s="1"/>
  <c r="B510" i="9"/>
  <c r="D510" i="9" s="1"/>
  <c r="B310" i="9"/>
  <c r="B358" i="9"/>
  <c r="B407" i="9"/>
  <c r="B439" i="9"/>
  <c r="D439" i="9" s="1"/>
  <c r="C519" i="9" a="1"/>
  <c r="C519" i="9" s="1"/>
  <c r="C311" i="9" a="1"/>
  <c r="C311" i="9" s="1"/>
  <c r="C367" i="9" a="1"/>
  <c r="C367" i="9" s="1"/>
  <c r="C408" i="9" a="1"/>
  <c r="C408" i="9" s="1"/>
  <c r="C440" i="9" a="1"/>
  <c r="C440" i="9" s="1"/>
  <c r="B552" i="9"/>
  <c r="D552" i="9" s="1"/>
  <c r="B318" i="9"/>
  <c r="B374" i="9"/>
  <c r="C384" i="9" a="1"/>
  <c r="C384" i="9" s="1"/>
  <c r="C416" i="9" a="1"/>
  <c r="C416" i="9" s="1"/>
  <c r="C448" i="9" a="1"/>
  <c r="C448" i="9" s="1"/>
  <c r="B286" i="9"/>
  <c r="C327" i="9" a="1"/>
  <c r="C327" i="9" s="1"/>
  <c r="B430" i="9"/>
  <c r="D430" i="9" s="1"/>
  <c r="B342" i="9"/>
  <c r="B398" i="9"/>
  <c r="D398" i="9" s="1"/>
  <c r="B533" i="9"/>
  <c r="D533" i="9" s="1"/>
  <c r="C439" i="9" a="1"/>
  <c r="C439" i="9" s="1"/>
  <c r="B294" i="9"/>
  <c r="B326" i="9"/>
  <c r="B366" i="9"/>
  <c r="B454" i="9"/>
  <c r="D454" i="9" s="1"/>
  <c r="C511" i="9" a="1"/>
  <c r="C511" i="9" s="1"/>
  <c r="C303" i="9" a="1"/>
  <c r="C303" i="9" s="1"/>
  <c r="C335" i="9" a="1"/>
  <c r="C335" i="9" s="1"/>
  <c r="C375" i="9" a="1"/>
  <c r="C375" i="9" s="1"/>
  <c r="C496" i="9" a="1"/>
  <c r="C496" i="9" s="1"/>
  <c r="B390" i="9"/>
  <c r="D390" i="9" s="1"/>
  <c r="B438" i="9"/>
  <c r="D438" i="9" s="1"/>
  <c r="B487" i="9"/>
  <c r="D487" i="9" s="1"/>
  <c r="B512" i="9"/>
  <c r="B406" i="9"/>
  <c r="D406" i="9" s="1"/>
  <c r="B463" i="9"/>
  <c r="D463" i="9" s="1"/>
  <c r="C547" i="9" a="1"/>
  <c r="C547" i="9" s="1"/>
  <c r="C407" i="9" a="1"/>
  <c r="C407" i="9" s="1"/>
  <c r="B470" i="9"/>
  <c r="C478" i="9" a="1"/>
  <c r="C478" i="9" s="1"/>
  <c r="B422" i="9"/>
  <c r="D422" i="9" s="1"/>
  <c r="B502" i="9"/>
  <c r="B485" i="9"/>
  <c r="D485" i="9" s="1"/>
  <c r="C431" i="9" a="1"/>
  <c r="C431" i="9" s="1"/>
  <c r="B479" i="9"/>
  <c r="D479" i="9" s="1"/>
  <c r="B467" i="9"/>
  <c r="D467" i="9" s="1"/>
  <c r="B511" i="9"/>
  <c r="D511" i="9" s="1"/>
  <c r="C485" i="9" a="1"/>
  <c r="C485" i="9" s="1"/>
  <c r="B382" i="9"/>
  <c r="B414" i="9"/>
  <c r="B446" i="9"/>
  <c r="D446" i="9" s="1"/>
  <c r="B471" i="9"/>
  <c r="D471" i="9" s="1"/>
  <c r="C512" i="9" a="1"/>
  <c r="C512" i="9" s="1"/>
  <c r="C493" i="9" a="1"/>
  <c r="C493" i="9" s="1"/>
  <c r="C351" i="9" a="1"/>
  <c r="C351" i="9" s="1"/>
  <c r="C383" i="9" a="1"/>
  <c r="C383" i="9" s="1"/>
  <c r="C415" i="9" a="1"/>
  <c r="C415" i="9" s="1"/>
  <c r="C447" i="9" a="1"/>
  <c r="C447" i="9" s="1"/>
  <c r="C472" i="9" a="1"/>
  <c r="C472" i="9" s="1"/>
  <c r="C528" i="9" a="1"/>
  <c r="C528" i="9" s="1"/>
  <c r="C517" i="9" a="1"/>
  <c r="C517" i="9" s="1"/>
  <c r="C359" i="9" a="1"/>
  <c r="C359" i="9" s="1"/>
  <c r="C391" i="9" a="1"/>
  <c r="C391" i="9" s="1"/>
  <c r="C423" i="9" a="1"/>
  <c r="C423" i="9" s="1"/>
  <c r="C455" i="9" a="1"/>
  <c r="C455" i="9" s="1"/>
  <c r="C480" i="9" a="1"/>
  <c r="C480" i="9" s="1"/>
  <c r="C462" i="9" a="1"/>
  <c r="C462" i="9" s="1"/>
  <c r="B538" i="9"/>
  <c r="D538" i="9" s="1"/>
  <c r="C502" i="9" a="1"/>
  <c r="C502" i="9" s="1"/>
  <c r="C468" i="9" a="1"/>
  <c r="C468" i="9" s="1"/>
  <c r="C526" i="9" a="1"/>
  <c r="C526" i="9" s="1"/>
  <c r="B474" i="9"/>
  <c r="D474" i="9" s="1"/>
  <c r="B543" i="9"/>
  <c r="C621" i="9" a="1"/>
  <c r="C621" i="9" s="1"/>
  <c r="C466" i="9" a="1"/>
  <c r="C466" i="9" s="1"/>
  <c r="C504" i="9" a="1"/>
  <c r="C504" i="9" s="1"/>
  <c r="C536" i="9" a="1"/>
  <c r="C536" i="9" s="1"/>
  <c r="C470" i="9" a="1"/>
  <c r="C470" i="9" s="1"/>
  <c r="B525" i="9"/>
  <c r="D525" i="9" s="1"/>
  <c r="B476" i="9"/>
  <c r="D476" i="9" s="1"/>
  <c r="B540" i="9"/>
  <c r="D540" i="9" s="1"/>
  <c r="C507" i="9" a="1"/>
  <c r="C507" i="9" s="1"/>
  <c r="B646" i="9"/>
  <c r="G646" i="9" s="1"/>
  <c r="B519" i="9"/>
  <c r="B578" i="9"/>
  <c r="D578" i="9" s="1"/>
  <c r="B493" i="9"/>
  <c r="D493" i="9" s="1"/>
  <c r="C534" i="9" a="1"/>
  <c r="C534" i="9" s="1"/>
  <c r="B500" i="9"/>
  <c r="D500" i="9" s="1"/>
  <c r="B507" i="9"/>
  <c r="D507" i="9" s="1"/>
  <c r="B489" i="9"/>
  <c r="D489" i="9" s="1"/>
  <c r="C520" i="9" a="1"/>
  <c r="C520" i="9" s="1"/>
  <c r="C587" i="9" a="1"/>
  <c r="C587" i="9" s="1"/>
  <c r="C494" i="9" a="1"/>
  <c r="C494" i="9" s="1"/>
  <c r="B562" i="9"/>
  <c r="D562" i="9" s="1"/>
  <c r="C501" i="9" a="1"/>
  <c r="C501" i="9" s="1"/>
  <c r="C516" i="9" a="1"/>
  <c r="C516" i="9" s="1"/>
  <c r="C498" i="9" a="1"/>
  <c r="C498" i="9" s="1"/>
  <c r="B495" i="9"/>
  <c r="D495" i="9" s="1"/>
  <c r="B527" i="9"/>
  <c r="D527" i="9" s="1"/>
  <c r="C618" i="9" a="1"/>
  <c r="C618" i="9" s="1"/>
  <c r="B501" i="9"/>
  <c r="D501" i="9" s="1"/>
  <c r="B609" i="9"/>
  <c r="D609" i="9" s="1"/>
  <c r="B508" i="9"/>
  <c r="D508" i="9" s="1"/>
  <c r="B612" i="9"/>
  <c r="D612" i="9" s="1"/>
  <c r="C465" i="9" a="1"/>
  <c r="C465" i="9" s="1"/>
  <c r="B503" i="9"/>
  <c r="D503" i="9" s="1"/>
  <c r="B535" i="9"/>
  <c r="D535" i="9" s="1"/>
  <c r="B469" i="9"/>
  <c r="D469" i="9" s="1"/>
  <c r="B517" i="9"/>
  <c r="D517" i="9" s="1"/>
  <c r="C639" i="9" a="1"/>
  <c r="C639" i="9" s="1"/>
  <c r="C533" i="9" a="1"/>
  <c r="C533" i="9" s="1"/>
  <c r="B506" i="9"/>
  <c r="D506" i="9" s="1"/>
  <c r="C521" i="9" a="1"/>
  <c r="C521" i="9" s="1"/>
  <c r="B532" i="9"/>
  <c r="D532" i="9" s="1"/>
  <c r="B499" i="9"/>
  <c r="D499" i="9" s="1"/>
  <c r="B482" i="9"/>
  <c r="C482" i="9" a="1"/>
  <c r="C482" i="9" s="1"/>
  <c r="B480" i="9"/>
  <c r="D480" i="9" s="1"/>
  <c r="B777" i="9"/>
  <c r="F777" i="9" s="1"/>
  <c r="B554" i="9"/>
  <c r="D554" i="9" s="1"/>
  <c r="C524" i="9" a="1"/>
  <c r="C524" i="9" s="1"/>
  <c r="C523" i="9" a="1"/>
  <c r="C523" i="9" s="1"/>
  <c r="C538" i="9" a="1"/>
  <c r="C538" i="9" s="1"/>
  <c r="B536" i="9"/>
  <c r="B623" i="9"/>
  <c r="D623" i="9" s="1"/>
  <c r="B539" i="9"/>
  <c r="D539" i="9" s="1"/>
  <c r="C531" i="9" a="1"/>
  <c r="C531" i="9" s="1"/>
  <c r="B546" i="9"/>
  <c r="D546" i="9" s="1"/>
  <c r="C537" i="9" a="1"/>
  <c r="C537" i="9" s="1"/>
  <c r="B594" i="9"/>
  <c r="D594" i="9" s="1"/>
  <c r="C586" i="9" a="1"/>
  <c r="C586" i="9" s="1"/>
  <c r="C525" i="9" a="1"/>
  <c r="C525" i="9" s="1"/>
  <c r="C492" i="9" a="1"/>
  <c r="C492" i="9" s="1"/>
  <c r="C475" i="9" a="1"/>
  <c r="C475" i="9" s="1"/>
  <c r="C474" i="9" a="1"/>
  <c r="C474" i="9" s="1"/>
  <c r="B472" i="9"/>
  <c r="D472" i="9" s="1"/>
  <c r="B592" i="9"/>
  <c r="D592" i="9" s="1"/>
  <c r="C514" i="9" a="1"/>
  <c r="C514" i="9" s="1"/>
  <c r="C489" i="9" a="1"/>
  <c r="C489" i="9" s="1"/>
  <c r="C655" i="9" a="1"/>
  <c r="C655" i="9" s="1"/>
  <c r="B521" i="9"/>
  <c r="D521" i="9" s="1"/>
  <c r="C497" i="9" a="1"/>
  <c r="C497" i="9" s="1"/>
  <c r="B584" i="9"/>
  <c r="D584" i="9" s="1"/>
  <c r="B559" i="9"/>
  <c r="D559" i="9" s="1"/>
  <c r="C640" i="9" a="1"/>
  <c r="C640" i="9" s="1"/>
  <c r="B577" i="9"/>
  <c r="D577" i="9" s="1"/>
  <c r="C677" i="9" a="1"/>
  <c r="C677" i="9" s="1"/>
  <c r="B625" i="9"/>
  <c r="D625" i="9" s="1"/>
  <c r="B558" i="9"/>
  <c r="D558" i="9" s="1"/>
  <c r="B544" i="9"/>
  <c r="D544" i="9" s="1"/>
  <c r="C709" i="9" a="1"/>
  <c r="C709" i="9" s="1"/>
  <c r="B567" i="9"/>
  <c r="D567" i="9" s="1"/>
  <c r="B561" i="9"/>
  <c r="D561" i="9" s="1"/>
  <c r="C561" i="9" a="1"/>
  <c r="C561" i="9" s="1"/>
  <c r="C608" i="9" a="1"/>
  <c r="C608" i="9" s="1"/>
  <c r="B585" i="9"/>
  <c r="C585" i="9" a="1"/>
  <c r="C585" i="9" s="1"/>
  <c r="C582" i="9" a="1"/>
  <c r="C582" i="9" s="1"/>
  <c r="C637" i="9" a="1"/>
  <c r="C637" i="9" s="1"/>
  <c r="C647" i="9" a="1"/>
  <c r="C647" i="9" s="1"/>
  <c r="B475" i="9"/>
  <c r="D475" i="9" s="1"/>
  <c r="B531" i="9"/>
  <c r="D531" i="9" s="1"/>
  <c r="C491" i="9" a="1"/>
  <c r="C491" i="9" s="1"/>
  <c r="C539" i="9" a="1"/>
  <c r="C539" i="9" s="1"/>
  <c r="C506" i="9" a="1"/>
  <c r="C506" i="9" s="1"/>
  <c r="C603" i="9" a="1"/>
  <c r="C603" i="9" s="1"/>
  <c r="B504" i="9"/>
  <c r="D504" i="9" s="1"/>
  <c r="B545" i="9"/>
  <c r="D545" i="9" s="1"/>
  <c r="B593" i="9"/>
  <c r="D593" i="9" s="1"/>
  <c r="B769" i="9"/>
  <c r="G769" i="9" s="1"/>
  <c r="C593" i="9" a="1"/>
  <c r="C593" i="9" s="1"/>
  <c r="C576" i="9" a="1"/>
  <c r="C576" i="9" s="1"/>
  <c r="B582" i="9"/>
  <c r="D582" i="9" s="1"/>
  <c r="C484" i="9" a="1"/>
  <c r="C484" i="9" s="1"/>
  <c r="C532" i="9" a="1"/>
  <c r="C532" i="9" s="1"/>
  <c r="C499" i="9" a="1"/>
  <c r="C499" i="9" s="1"/>
  <c r="B602" i="9"/>
  <c r="D602" i="9" s="1"/>
  <c r="B513" i="9"/>
  <c r="D513" i="9" s="1"/>
  <c r="B655" i="9"/>
  <c r="E655" i="9" s="1"/>
  <c r="C505" i="9" a="1"/>
  <c r="C505" i="9" s="1"/>
  <c r="B553" i="9"/>
  <c r="D553" i="9" s="1"/>
  <c r="C594" i="9" a="1"/>
  <c r="C594" i="9" s="1"/>
  <c r="C553" i="9" a="1"/>
  <c r="C553" i="9" s="1"/>
  <c r="B614" i="9"/>
  <c r="D614" i="9" s="1"/>
  <c r="C584" i="9" a="1"/>
  <c r="C584" i="9" s="1"/>
  <c r="B598" i="9"/>
  <c r="D598" i="9" s="1"/>
  <c r="C554" i="9" a="1"/>
  <c r="C554" i="9" s="1"/>
  <c r="C606" i="9" a="1"/>
  <c r="C606" i="9" s="1"/>
  <c r="B560" i="9"/>
  <c r="D560" i="9" s="1"/>
  <c r="C632" i="9" a="1"/>
  <c r="C632" i="9" s="1"/>
  <c r="B591" i="9"/>
  <c r="D591" i="9" s="1"/>
  <c r="C605" i="9" a="1"/>
  <c r="C605" i="9" s="1"/>
  <c r="C500" i="9" a="1"/>
  <c r="C500" i="9" s="1"/>
  <c r="C467" i="9" a="1"/>
  <c r="C467" i="9" s="1"/>
  <c r="B514" i="9"/>
  <c r="D514" i="9" s="1"/>
  <c r="B481" i="9"/>
  <c r="D481" i="9" s="1"/>
  <c r="C530" i="9" a="1"/>
  <c r="C530" i="9" s="1"/>
  <c r="C473" i="9" a="1"/>
  <c r="C473" i="9" s="1"/>
  <c r="C529" i="9" a="1"/>
  <c r="C529" i="9" s="1"/>
  <c r="C562" i="9" a="1"/>
  <c r="C562" i="9" s="1"/>
  <c r="C629" i="9" a="1"/>
  <c r="C629" i="9" s="1"/>
  <c r="B576" i="9"/>
  <c r="D576" i="9" s="1"/>
  <c r="B647" i="9"/>
  <c r="F647" i="9" s="1"/>
  <c r="B630" i="9"/>
  <c r="E630" i="9" s="1"/>
  <c r="B580" i="9"/>
  <c r="D580" i="9" s="1"/>
  <c r="B607" i="9"/>
  <c r="D607" i="9" s="1"/>
  <c r="B700" i="9"/>
  <c r="F700" i="9" s="1"/>
  <c r="B613" i="9"/>
  <c r="D613" i="9" s="1"/>
  <c r="B574" i="9"/>
  <c r="D574" i="9" s="1"/>
  <c r="C685" i="9" a="1"/>
  <c r="C685" i="9" s="1"/>
  <c r="C597" i="9" a="1"/>
  <c r="C597" i="9" s="1"/>
  <c r="B477" i="9"/>
  <c r="D477" i="9" s="1"/>
  <c r="B509" i="9"/>
  <c r="D509" i="9" s="1"/>
  <c r="B541" i="9"/>
  <c r="D541" i="9" s="1"/>
  <c r="C477" i="9" a="1"/>
  <c r="C477" i="9" s="1"/>
  <c r="C509" i="9" a="1"/>
  <c r="C509" i="9" s="1"/>
  <c r="C541" i="9" a="1"/>
  <c r="C541" i="9" s="1"/>
  <c r="C476" i="9" a="1"/>
  <c r="C476" i="9" s="1"/>
  <c r="C508" i="9" a="1"/>
  <c r="C508" i="9" s="1"/>
  <c r="C540" i="9" a="1"/>
  <c r="C540" i="9" s="1"/>
  <c r="C483" i="9" a="1"/>
  <c r="C483" i="9" s="1"/>
  <c r="C515" i="9" a="1"/>
  <c r="C515" i="9" s="1"/>
  <c r="C721" i="9" a="1"/>
  <c r="C721" i="9" s="1"/>
  <c r="C490" i="9" a="1"/>
  <c r="C490" i="9" s="1"/>
  <c r="C522" i="9" a="1"/>
  <c r="C522" i="9" s="1"/>
  <c r="C615" i="9" a="1"/>
  <c r="C615" i="9" s="1"/>
  <c r="C481" i="9" a="1"/>
  <c r="C481" i="9" s="1"/>
  <c r="C513" i="9" a="1"/>
  <c r="C513" i="9" s="1"/>
  <c r="B586" i="9"/>
  <c r="D586" i="9" s="1"/>
  <c r="B569" i="9"/>
  <c r="D569" i="9" s="1"/>
  <c r="B601" i="9"/>
  <c r="D601" i="9" s="1"/>
  <c r="B661" i="9"/>
  <c r="G661" i="9" s="1"/>
  <c r="B568" i="9"/>
  <c r="D568" i="9" s="1"/>
  <c r="B600" i="9"/>
  <c r="D600" i="9" s="1"/>
  <c r="C544" i="9" a="1"/>
  <c r="C544" i="9" s="1"/>
  <c r="C592" i="9" a="1"/>
  <c r="C592" i="9" s="1"/>
  <c r="B550" i="9"/>
  <c r="D550" i="9" s="1"/>
  <c r="C630" i="9" a="1"/>
  <c r="C630" i="9" s="1"/>
  <c r="C736" i="9" a="1"/>
  <c r="C736" i="9" s="1"/>
  <c r="C510" i="9" a="1"/>
  <c r="C510" i="9" s="1"/>
  <c r="C542" i="9" a="1"/>
  <c r="C542" i="9" s="1"/>
  <c r="B484" i="9"/>
  <c r="D484" i="9" s="1"/>
  <c r="B516" i="9"/>
  <c r="D516" i="9" s="1"/>
  <c r="C545" i="9" a="1"/>
  <c r="C545" i="9" s="1"/>
  <c r="B483" i="9"/>
  <c r="D483" i="9" s="1"/>
  <c r="B515" i="9"/>
  <c r="D515" i="9" s="1"/>
  <c r="C555" i="9" a="1"/>
  <c r="C555" i="9" s="1"/>
  <c r="B490" i="9"/>
  <c r="D490" i="9" s="1"/>
  <c r="B522" i="9"/>
  <c r="D522" i="9" s="1"/>
  <c r="B465" i="9"/>
  <c r="D465" i="9" s="1"/>
  <c r="B497" i="9"/>
  <c r="D497" i="9" s="1"/>
  <c r="B529" i="9"/>
  <c r="D529" i="9" s="1"/>
  <c r="B629" i="9"/>
  <c r="G629" i="9" s="1"/>
  <c r="B488" i="9"/>
  <c r="D488" i="9" s="1"/>
  <c r="B520" i="9"/>
  <c r="D520" i="9" s="1"/>
  <c r="C595" i="9" a="1"/>
  <c r="C595" i="9" s="1"/>
  <c r="C570" i="9" a="1"/>
  <c r="C570" i="9" s="1"/>
  <c r="C602" i="9" a="1"/>
  <c r="C602" i="9" s="1"/>
  <c r="C697" i="9" a="1"/>
  <c r="C697" i="9" s="1"/>
  <c r="C569" i="9" a="1"/>
  <c r="C569" i="9" s="1"/>
  <c r="C601" i="9" a="1"/>
  <c r="C601" i="9" s="1"/>
  <c r="C552" i="9" a="1"/>
  <c r="C552" i="9" s="1"/>
  <c r="B599" i="9"/>
  <c r="D599" i="9" s="1"/>
  <c r="C551" i="9" a="1"/>
  <c r="C551" i="9" s="1"/>
  <c r="C558" i="9" a="1"/>
  <c r="C558" i="9" s="1"/>
  <c r="B603" i="9"/>
  <c r="D603" i="9" s="1"/>
  <c r="B606" i="9"/>
  <c r="D606" i="9" s="1"/>
  <c r="C486" i="9" a="1"/>
  <c r="C486" i="9" s="1"/>
  <c r="C518" i="9" a="1"/>
  <c r="C518" i="9" s="1"/>
  <c r="C571" i="9" a="1"/>
  <c r="C571" i="9" s="1"/>
  <c r="B492" i="9"/>
  <c r="D492" i="9" s="1"/>
  <c r="B524" i="9"/>
  <c r="D524" i="9" s="1"/>
  <c r="C563" i="9" a="1"/>
  <c r="C563" i="9" s="1"/>
  <c r="B491" i="9"/>
  <c r="D491" i="9" s="1"/>
  <c r="B523" i="9"/>
  <c r="D523" i="9" s="1"/>
  <c r="B466" i="9"/>
  <c r="D466" i="9" s="1"/>
  <c r="B498" i="9"/>
  <c r="D498" i="9" s="1"/>
  <c r="B530" i="9"/>
  <c r="D530" i="9" s="1"/>
  <c r="B473" i="9"/>
  <c r="D473" i="9" s="1"/>
  <c r="B505" i="9"/>
  <c r="D505" i="9" s="1"/>
  <c r="B537" i="9"/>
  <c r="D537" i="9" s="1"/>
  <c r="B464" i="9"/>
  <c r="D464" i="9" s="1"/>
  <c r="B496" i="9"/>
  <c r="D496" i="9" s="1"/>
  <c r="B528" i="9"/>
  <c r="D528" i="9" s="1"/>
  <c r="C546" i="9" a="1"/>
  <c r="C546" i="9" s="1"/>
  <c r="C578" i="9" a="1"/>
  <c r="C578" i="9" s="1"/>
  <c r="C623" i="9" a="1"/>
  <c r="C623" i="9" s="1"/>
  <c r="B743" i="9"/>
  <c r="G743" i="9" s="1"/>
  <c r="C577" i="9" a="1"/>
  <c r="C577" i="9" s="1"/>
  <c r="B617" i="9"/>
  <c r="D617" i="9" s="1"/>
  <c r="C560" i="9" a="1"/>
  <c r="C560" i="9" s="1"/>
  <c r="C614" i="9" a="1"/>
  <c r="C614" i="9" s="1"/>
  <c r="C559" i="9" a="1"/>
  <c r="C559" i="9" s="1"/>
  <c r="C590" i="9" a="1"/>
  <c r="C590" i="9" s="1"/>
  <c r="B643" i="9"/>
  <c r="D643" i="9" s="1"/>
  <c r="B712" i="9"/>
  <c r="D712" i="9" s="1"/>
  <c r="C568" i="9" a="1"/>
  <c r="C568" i="9" s="1"/>
  <c r="C600" i="9" a="1"/>
  <c r="C600" i="9" s="1"/>
  <c r="B669" i="9"/>
  <c r="D669" i="9" s="1"/>
  <c r="B566" i="9"/>
  <c r="D566" i="9" s="1"/>
  <c r="C648" i="9" a="1"/>
  <c r="C648" i="9" s="1"/>
  <c r="C616" i="9" a="1"/>
  <c r="C616" i="9" s="1"/>
  <c r="B652" i="9"/>
  <c r="G652" i="9" s="1"/>
  <c r="C748" i="9" a="1"/>
  <c r="C748" i="9" s="1"/>
  <c r="B575" i="9"/>
  <c r="D575" i="9" s="1"/>
  <c r="B605" i="9"/>
  <c r="D605" i="9" s="1"/>
  <c r="B688" i="9"/>
  <c r="F688" i="9" s="1"/>
  <c r="C567" i="9" a="1"/>
  <c r="C567" i="9" s="1"/>
  <c r="C550" i="9" a="1"/>
  <c r="C550" i="9" s="1"/>
  <c r="B628" i="9"/>
  <c r="E628" i="9" s="1"/>
  <c r="C666" i="9" a="1"/>
  <c r="C666" i="9" s="1"/>
  <c r="B620" i="9"/>
  <c r="D620" i="9" s="1"/>
  <c r="B551" i="9"/>
  <c r="D551" i="9" s="1"/>
  <c r="B583" i="9"/>
  <c r="D583" i="9" s="1"/>
  <c r="C611" i="9" a="1"/>
  <c r="C611" i="9" s="1"/>
  <c r="C712" i="9" a="1"/>
  <c r="C712" i="9" s="1"/>
  <c r="C575" i="9" a="1"/>
  <c r="C575" i="9" s="1"/>
  <c r="B573" i="9"/>
  <c r="D573" i="9" s="1"/>
  <c r="B596" i="9"/>
  <c r="D596" i="9" s="1"/>
  <c r="B626" i="9"/>
  <c r="D626" i="9" s="1"/>
  <c r="B547" i="9"/>
  <c r="D547" i="9" s="1"/>
  <c r="B695" i="9"/>
  <c r="G695" i="9" s="1"/>
  <c r="C583" i="9" a="1"/>
  <c r="C583" i="9" s="1"/>
  <c r="C566" i="9" a="1"/>
  <c r="C566" i="9" s="1"/>
  <c r="C622" i="9" a="1"/>
  <c r="C622" i="9" s="1"/>
  <c r="C588" i="9" a="1"/>
  <c r="C588" i="9" s="1"/>
  <c r="B739" i="9"/>
  <c r="G739" i="9" s="1"/>
  <c r="C599" i="9" a="1"/>
  <c r="C599" i="9" s="1"/>
  <c r="B581" i="9"/>
  <c r="D581" i="9" s="1"/>
  <c r="C549" i="9" a="1"/>
  <c r="C549" i="9" s="1"/>
  <c r="C638" i="9" a="1"/>
  <c r="C638" i="9" s="1"/>
  <c r="B711" i="9"/>
  <c r="G711" i="9" s="1"/>
  <c r="C626" i="9" a="1"/>
  <c r="C626" i="9" s="1"/>
  <c r="B641" i="9"/>
  <c r="F641" i="9" s="1"/>
  <c r="B549" i="9"/>
  <c r="D549" i="9" s="1"/>
  <c r="B589" i="9"/>
  <c r="D589" i="9" s="1"/>
  <c r="B680" i="9"/>
  <c r="G680" i="9" s="1"/>
  <c r="B555" i="9"/>
  <c r="D555" i="9" s="1"/>
  <c r="B704" i="9"/>
  <c r="D704" i="9" s="1"/>
  <c r="C705" i="9" a="1"/>
  <c r="C705" i="9" s="1"/>
  <c r="C591" i="9" a="1"/>
  <c r="C591" i="9" s="1"/>
  <c r="B557" i="9"/>
  <c r="D557" i="9" s="1"/>
  <c r="C598" i="9" a="1"/>
  <c r="C598" i="9" s="1"/>
  <c r="C557" i="9" a="1"/>
  <c r="C557" i="9" s="1"/>
  <c r="C596" i="9" a="1"/>
  <c r="C596" i="9" s="1"/>
  <c r="C652" i="9" a="1"/>
  <c r="C652" i="9" s="1"/>
  <c r="C617" i="9" a="1"/>
  <c r="C617" i="9" s="1"/>
  <c r="C735" i="9" a="1"/>
  <c r="C735" i="9" s="1"/>
  <c r="B638" i="9"/>
  <c r="G638" i="9" s="1"/>
  <c r="B604" i="9"/>
  <c r="D604" i="9" s="1"/>
  <c r="C631" i="9" a="1"/>
  <c r="C631" i="9" s="1"/>
  <c r="C732" i="9" a="1"/>
  <c r="C732" i="9" s="1"/>
  <c r="C643" i="9" a="1"/>
  <c r="C643" i="9" s="1"/>
  <c r="B624" i="9"/>
  <c r="D624" i="9" s="1"/>
  <c r="B637" i="9"/>
  <c r="F637" i="9" s="1"/>
  <c r="C612" i="9" a="1"/>
  <c r="C612" i="9" s="1"/>
  <c r="B672" i="9"/>
  <c r="F672" i="9" s="1"/>
  <c r="B677" i="9"/>
  <c r="E677" i="9" s="1"/>
  <c r="B678" i="9"/>
  <c r="G678" i="9" s="1"/>
  <c r="B564" i="9"/>
  <c r="D564" i="9" s="1"/>
  <c r="C572" i="9" a="1"/>
  <c r="C572" i="9" s="1"/>
  <c r="B771" i="9"/>
  <c r="B660" i="9"/>
  <c r="E660" i="9" s="1"/>
  <c r="B649" i="9"/>
  <c r="G649" i="9" s="1"/>
  <c r="B709" i="9"/>
  <c r="D709" i="9" s="1"/>
  <c r="C670" i="9" a="1"/>
  <c r="C670" i="9" s="1"/>
  <c r="B686" i="9"/>
  <c r="G686" i="9" s="1"/>
  <c r="C556" i="9" a="1"/>
  <c r="C556" i="9" s="1"/>
  <c r="C669" i="9" a="1"/>
  <c r="C669" i="9" s="1"/>
  <c r="B619" i="9"/>
  <c r="D619" i="9" s="1"/>
  <c r="B668" i="9"/>
  <c r="E668" i="9" s="1"/>
  <c r="B789" i="9"/>
  <c r="F789" i="9" s="1"/>
  <c r="B728" i="9"/>
  <c r="D728" i="9" s="1"/>
  <c r="C619" i="9" a="1"/>
  <c r="C619" i="9" s="1"/>
  <c r="B548" i="9"/>
  <c r="D548" i="9" s="1"/>
  <c r="C589" i="9" a="1"/>
  <c r="C589" i="9" s="1"/>
  <c r="B819" i="9"/>
  <c r="E819" i="9" s="1"/>
  <c r="B587" i="9"/>
  <c r="D587" i="9" s="1"/>
  <c r="C673" i="9" a="1"/>
  <c r="C673" i="9" s="1"/>
  <c r="C680" i="9" a="1"/>
  <c r="C680" i="9" s="1"/>
  <c r="B663" i="9"/>
  <c r="F663" i="9" s="1"/>
  <c r="B611" i="9"/>
  <c r="D611" i="9" s="1"/>
  <c r="B651" i="9"/>
  <c r="G651" i="9" s="1"/>
  <c r="B727" i="9"/>
  <c r="D727" i="9" s="1"/>
  <c r="B665" i="9"/>
  <c r="C634" i="9" a="1"/>
  <c r="C634" i="9" s="1"/>
  <c r="B696" i="9"/>
  <c r="G696" i="9" s="1"/>
  <c r="B616" i="9"/>
  <c r="D616" i="9" s="1"/>
  <c r="B735" i="9"/>
  <c r="F735" i="9" s="1"/>
  <c r="C694" i="9" a="1"/>
  <c r="C694" i="9" s="1"/>
  <c r="C773" i="9" a="1"/>
  <c r="C773" i="9" s="1"/>
  <c r="B645" i="9"/>
  <c r="D645" i="9" s="1"/>
  <c r="B782" i="9"/>
  <c r="G782" i="9" s="1"/>
  <c r="C713" i="9" a="1"/>
  <c r="C713" i="9" s="1"/>
  <c r="C620" i="9" a="1"/>
  <c r="C620" i="9" s="1"/>
  <c r="C663" i="9" a="1"/>
  <c r="C663" i="9" s="1"/>
  <c r="C627" i="9" a="1"/>
  <c r="C627" i="9" s="1"/>
  <c r="C681" i="9" a="1"/>
  <c r="C681" i="9" s="1"/>
  <c r="C650" i="9" a="1"/>
  <c r="C650" i="9" s="1"/>
  <c r="C717" i="9" a="1"/>
  <c r="C717" i="9" s="1"/>
  <c r="C625" i="9" a="1"/>
  <c r="C625" i="9" s="1"/>
  <c r="B710" i="9"/>
  <c r="F710" i="9" s="1"/>
  <c r="C772" i="9" a="1"/>
  <c r="C772" i="9" s="1"/>
  <c r="C658" i="9" a="1"/>
  <c r="C658" i="9" s="1"/>
  <c r="C565" i="9" a="1"/>
  <c r="C565" i="9" s="1"/>
  <c r="C610" i="9" a="1"/>
  <c r="C610" i="9" s="1"/>
  <c r="C564" i="9" a="1"/>
  <c r="C564" i="9" s="1"/>
  <c r="B615" i="9"/>
  <c r="D615" i="9" s="1"/>
  <c r="B653" i="9"/>
  <c r="E653" i="9" s="1"/>
  <c r="C828" i="9" a="1"/>
  <c r="C828" i="9" s="1"/>
  <c r="B716" i="9"/>
  <c r="D716" i="9" s="1"/>
  <c r="C628" i="9" a="1"/>
  <c r="C628" i="9" s="1"/>
  <c r="C689" i="9" a="1"/>
  <c r="C689" i="9" s="1"/>
  <c r="B634" i="9"/>
  <c r="G634" i="9" s="1"/>
  <c r="C723" i="9" a="1"/>
  <c r="C723" i="9" s="1"/>
  <c r="B662" i="9"/>
  <c r="D662" i="9" s="1"/>
  <c r="C720" i="9" a="1"/>
  <c r="C720" i="9" s="1"/>
  <c r="C633" i="9" a="1"/>
  <c r="C633" i="9" s="1"/>
  <c r="B718" i="9"/>
  <c r="D718" i="9" s="1"/>
  <c r="B794" i="9"/>
  <c r="G794" i="9" s="1"/>
  <c r="C664" i="9" a="1"/>
  <c r="C664" i="9" s="1"/>
  <c r="B572" i="9"/>
  <c r="D572" i="9" s="1"/>
  <c r="C613" i="9" a="1"/>
  <c r="C613" i="9" s="1"/>
  <c r="B571" i="9"/>
  <c r="D571" i="9" s="1"/>
  <c r="B618" i="9"/>
  <c r="D618" i="9" s="1"/>
  <c r="C654" i="9" a="1"/>
  <c r="C654" i="9" s="1"/>
  <c r="C645" i="9" a="1"/>
  <c r="C645" i="9" s="1"/>
  <c r="B719" i="9"/>
  <c r="G719" i="9" s="1"/>
  <c r="B635" i="9"/>
  <c r="D635" i="9" s="1"/>
  <c r="B692" i="9"/>
  <c r="D692" i="9" s="1"/>
  <c r="C635" i="9" a="1"/>
  <c r="C635" i="9" s="1"/>
  <c r="C752" i="9" a="1"/>
  <c r="C752" i="9" s="1"/>
  <c r="C665" i="9" a="1"/>
  <c r="C665" i="9" s="1"/>
  <c r="C728" i="9" a="1"/>
  <c r="C728" i="9" s="1"/>
  <c r="B640" i="9"/>
  <c r="G640" i="9" s="1"/>
  <c r="B730" i="9"/>
  <c r="G730" i="9" s="1"/>
  <c r="B902" i="9"/>
  <c r="D902" i="9" s="1"/>
  <c r="B703" i="9"/>
  <c r="G703" i="9" s="1"/>
  <c r="C581" i="9" a="1"/>
  <c r="C581" i="9" s="1"/>
  <c r="C760" i="9" a="1"/>
  <c r="C760" i="9" s="1"/>
  <c r="B579" i="9"/>
  <c r="D579" i="9" s="1"/>
  <c r="B639" i="9"/>
  <c r="D639" i="9" s="1"/>
  <c r="B671" i="9"/>
  <c r="E671" i="9" s="1"/>
  <c r="C653" i="9" a="1"/>
  <c r="C653" i="9" s="1"/>
  <c r="C744" i="9" a="1"/>
  <c r="C744" i="9" s="1"/>
  <c r="C644" i="9" a="1"/>
  <c r="C644" i="9" s="1"/>
  <c r="C701" i="9" a="1"/>
  <c r="C701" i="9" s="1"/>
  <c r="B650" i="9"/>
  <c r="E650" i="9" s="1"/>
  <c r="B633" i="9"/>
  <c r="E633" i="9" s="1"/>
  <c r="C672" i="9" a="1"/>
  <c r="C672" i="9" s="1"/>
  <c r="B608" i="9"/>
  <c r="D608" i="9" s="1"/>
  <c r="B687" i="9"/>
  <c r="G687" i="9" s="1"/>
  <c r="C686" i="9" a="1"/>
  <c r="C686" i="9" s="1"/>
  <c r="C659" i="9" a="1"/>
  <c r="C659" i="9" s="1"/>
  <c r="B847" i="9"/>
  <c r="G847" i="9" s="1"/>
  <c r="B622" i="9"/>
  <c r="D622" i="9" s="1"/>
  <c r="B565" i="9"/>
  <c r="D565" i="9" s="1"/>
  <c r="B597" i="9"/>
  <c r="D597" i="9" s="1"/>
  <c r="C624" i="9" a="1"/>
  <c r="C624" i="9" s="1"/>
  <c r="B755" i="9"/>
  <c r="G755" i="9" s="1"/>
  <c r="C573" i="9" a="1"/>
  <c r="C573" i="9" s="1"/>
  <c r="C607" i="9" a="1"/>
  <c r="C607" i="9" s="1"/>
  <c r="C548" i="9" a="1"/>
  <c r="C548" i="9" s="1"/>
  <c r="C580" i="9" a="1"/>
  <c r="C580" i="9" s="1"/>
  <c r="B621" i="9"/>
  <c r="D621" i="9" s="1"/>
  <c r="C646" i="9" a="1"/>
  <c r="C646" i="9" s="1"/>
  <c r="C688" i="9" a="1"/>
  <c r="C688" i="9" s="1"/>
  <c r="B657" i="9"/>
  <c r="G657" i="9" s="1"/>
  <c r="C726" i="9" a="1"/>
  <c r="C726" i="9" s="1"/>
  <c r="B627" i="9"/>
  <c r="D627" i="9" s="1"/>
  <c r="C657" i="9" a="1"/>
  <c r="C657" i="9" s="1"/>
  <c r="C704" i="9" a="1"/>
  <c r="C704" i="9" s="1"/>
  <c r="B642" i="9"/>
  <c r="F642" i="9" s="1"/>
  <c r="B720" i="9"/>
  <c r="D720" i="9" s="1"/>
  <c r="C642" i="9" a="1"/>
  <c r="C642" i="9" s="1"/>
  <c r="B679" i="9"/>
  <c r="G679" i="9" s="1"/>
  <c r="B759" i="9"/>
  <c r="G759" i="9" s="1"/>
  <c r="B632" i="9"/>
  <c r="D632" i="9" s="1"/>
  <c r="C671" i="9" a="1"/>
  <c r="C671" i="9" s="1"/>
  <c r="B746" i="9"/>
  <c r="F746" i="9" s="1"/>
  <c r="B717" i="9"/>
  <c r="G717" i="9" s="1"/>
  <c r="B775" i="9"/>
  <c r="B674" i="9"/>
  <c r="E674" i="9" s="1"/>
  <c r="C832" i="9" a="1"/>
  <c r="C832" i="9" s="1"/>
  <c r="C755" i="9" a="1"/>
  <c r="C755" i="9" s="1"/>
  <c r="C718" i="9" a="1"/>
  <c r="C718" i="9" s="1"/>
  <c r="B795" i="9"/>
  <c r="D795" i="9" s="1"/>
  <c r="B754" i="9"/>
  <c r="G754" i="9" s="1"/>
  <c r="B962" i="9"/>
  <c r="B590" i="9"/>
  <c r="D590" i="9" s="1"/>
  <c r="B664" i="9"/>
  <c r="D664" i="9" s="1"/>
  <c r="C574" i="9" a="1"/>
  <c r="C574" i="9" s="1"/>
  <c r="B610" i="9"/>
  <c r="D610" i="9" s="1"/>
  <c r="B644" i="9"/>
  <c r="F644" i="9" s="1"/>
  <c r="B556" i="9"/>
  <c r="D556" i="9" s="1"/>
  <c r="B588" i="9"/>
  <c r="D588" i="9" s="1"/>
  <c r="B631" i="9"/>
  <c r="D631" i="9" s="1"/>
  <c r="B563" i="9"/>
  <c r="D563" i="9" s="1"/>
  <c r="B595" i="9"/>
  <c r="D595" i="9" s="1"/>
  <c r="B654" i="9"/>
  <c r="G654" i="9" s="1"/>
  <c r="C661" i="9" a="1"/>
  <c r="C661" i="9" s="1"/>
  <c r="B797" i="9"/>
  <c r="F797" i="9" s="1"/>
  <c r="C678" i="9" a="1"/>
  <c r="C678" i="9" s="1"/>
  <c r="C604" i="9" a="1"/>
  <c r="C604" i="9" s="1"/>
  <c r="C636" i="9" a="1"/>
  <c r="C636" i="9" s="1"/>
  <c r="B676" i="9"/>
  <c r="D676" i="9" s="1"/>
  <c r="B751" i="9"/>
  <c r="G751" i="9" s="1"/>
  <c r="C651" i="9" a="1"/>
  <c r="C651" i="9" s="1"/>
  <c r="C764" i="9" a="1"/>
  <c r="C764" i="9" s="1"/>
  <c r="B656" i="9"/>
  <c r="D656" i="9" s="1"/>
  <c r="B708" i="9"/>
  <c r="D708" i="9" s="1"/>
  <c r="C609" i="9" a="1"/>
  <c r="C609" i="9" s="1"/>
  <c r="C649" i="9" a="1"/>
  <c r="C649" i="9" s="1"/>
  <c r="C695" i="9" a="1"/>
  <c r="C695" i="9" s="1"/>
  <c r="C806" i="9" a="1"/>
  <c r="C806" i="9" s="1"/>
  <c r="C753" i="9" a="1"/>
  <c r="C753" i="9" s="1"/>
  <c r="C700" i="9" a="1"/>
  <c r="C700" i="9" s="1"/>
  <c r="C682" i="9" a="1"/>
  <c r="C682" i="9" s="1"/>
  <c r="C662" i="9" a="1"/>
  <c r="C662" i="9" s="1"/>
  <c r="C703" i="9" a="1"/>
  <c r="C703" i="9" s="1"/>
  <c r="B685" i="9"/>
  <c r="E685" i="9" s="1"/>
  <c r="B767" i="9"/>
  <c r="E767" i="9" s="1"/>
  <c r="C708" i="9" a="1"/>
  <c r="C708" i="9" s="1"/>
  <c r="C690" i="9" a="1"/>
  <c r="C690" i="9" s="1"/>
  <c r="C756" i="9" a="1"/>
  <c r="C756" i="9" s="1"/>
  <c r="B721" i="9"/>
  <c r="E721" i="9" s="1"/>
  <c r="C775" i="9" a="1"/>
  <c r="C775" i="9" s="1"/>
  <c r="C729" i="9" a="1"/>
  <c r="C729" i="9" s="1"/>
  <c r="B667" i="9"/>
  <c r="F667" i="9" s="1"/>
  <c r="C699" i="9" a="1"/>
  <c r="C699" i="9" s="1"/>
  <c r="B729" i="9"/>
  <c r="G729" i="9" s="1"/>
  <c r="B675" i="9"/>
  <c r="E675" i="9" s="1"/>
  <c r="C707" i="9" a="1"/>
  <c r="C707" i="9" s="1"/>
  <c r="B745" i="9"/>
  <c r="F745" i="9" s="1"/>
  <c r="C641" i="9" a="1"/>
  <c r="C641" i="9" s="1"/>
  <c r="C693" i="9" a="1"/>
  <c r="C693" i="9" s="1"/>
  <c r="C687" i="9" a="1"/>
  <c r="C687" i="9" s="1"/>
  <c r="C719" i="9" a="1"/>
  <c r="C719" i="9" s="1"/>
  <c r="B783" i="9"/>
  <c r="D783" i="9" s="1"/>
  <c r="B701" i="9"/>
  <c r="E701" i="9" s="1"/>
  <c r="C737" i="9" a="1"/>
  <c r="C737" i="9" s="1"/>
  <c r="C799" i="9" a="1"/>
  <c r="C799" i="9" s="1"/>
  <c r="C808" i="9" a="1"/>
  <c r="C808" i="9" s="1"/>
  <c r="C676" i="9" a="1"/>
  <c r="C676" i="9" s="1"/>
  <c r="C716" i="9" a="1"/>
  <c r="C716" i="9" s="1"/>
  <c r="C781" i="9" a="1"/>
  <c r="C781" i="9" s="1"/>
  <c r="C675" i="9" a="1"/>
  <c r="C675" i="9" s="1"/>
  <c r="B714" i="9"/>
  <c r="G714" i="9" s="1"/>
  <c r="C792" i="9" a="1"/>
  <c r="C792" i="9" s="1"/>
  <c r="B697" i="9"/>
  <c r="G697" i="9" s="1"/>
  <c r="B736" i="9"/>
  <c r="G736" i="9" s="1"/>
  <c r="C768" i="9" a="1"/>
  <c r="C768" i="9" s="1"/>
  <c r="C788" i="9" a="1"/>
  <c r="C788" i="9" s="1"/>
  <c r="B648" i="9"/>
  <c r="C696" i="9" a="1"/>
  <c r="C696" i="9" s="1"/>
  <c r="B694" i="9"/>
  <c r="F694" i="9" s="1"/>
  <c r="C724" i="9" a="1"/>
  <c r="C724" i="9" s="1"/>
  <c r="B799" i="9"/>
  <c r="G799" i="9" s="1"/>
  <c r="C702" i="9" a="1"/>
  <c r="C702" i="9" s="1"/>
  <c r="B744" i="9"/>
  <c r="E744" i="9" s="1"/>
  <c r="B831" i="9"/>
  <c r="B854" i="9"/>
  <c r="F854" i="9" s="1"/>
  <c r="C684" i="9" a="1"/>
  <c r="C684" i="9" s="1"/>
  <c r="B722" i="9"/>
  <c r="D722" i="9" s="1"/>
  <c r="C791" i="9" a="1"/>
  <c r="C791" i="9" s="1"/>
  <c r="B682" i="9"/>
  <c r="E682" i="9" s="1"/>
  <c r="C715" i="9" a="1"/>
  <c r="C715" i="9" s="1"/>
  <c r="B835" i="9"/>
  <c r="D835" i="9" s="1"/>
  <c r="C698" i="9" a="1"/>
  <c r="C698" i="9" s="1"/>
  <c r="B752" i="9"/>
  <c r="C783" i="9" a="1"/>
  <c r="C783" i="9" s="1"/>
  <c r="C812" i="9" a="1"/>
  <c r="C812" i="9" s="1"/>
  <c r="B691" i="9"/>
  <c r="G691" i="9" s="1"/>
  <c r="B731" i="9"/>
  <c r="D731" i="9" s="1"/>
  <c r="C824" i="9" a="1"/>
  <c r="C824" i="9" s="1"/>
  <c r="C683" i="9" a="1"/>
  <c r="C683" i="9" s="1"/>
  <c r="C722" i="9" a="1"/>
  <c r="C722" i="9" s="1"/>
  <c r="C863" i="9" a="1"/>
  <c r="C863" i="9" s="1"/>
  <c r="C706" i="9" a="1"/>
  <c r="C706" i="9" s="1"/>
  <c r="C761" i="9" a="1"/>
  <c r="C761" i="9" s="1"/>
  <c r="C795" i="9" a="1"/>
  <c r="C795" i="9" s="1"/>
  <c r="C758" i="9" a="1"/>
  <c r="C758" i="9" s="1"/>
  <c r="D21" i="9"/>
  <c r="D70" i="9" s="1"/>
  <c r="C656" i="9" a="1"/>
  <c r="C656" i="9" s="1"/>
  <c r="B670" i="9"/>
  <c r="D670" i="9" s="1"/>
  <c r="B702" i="9"/>
  <c r="D702" i="9" s="1"/>
  <c r="C739" i="9" a="1"/>
  <c r="C739" i="9" s="1"/>
  <c r="C845" i="9" a="1"/>
  <c r="C845" i="9" s="1"/>
  <c r="C710" i="9" a="1"/>
  <c r="C710" i="9" s="1"/>
  <c r="B760" i="9"/>
  <c r="D760" i="9" s="1"/>
  <c r="C888" i="9" a="1"/>
  <c r="C888" i="9" s="1"/>
  <c r="B659" i="9"/>
  <c r="D659" i="9" s="1"/>
  <c r="C692" i="9" a="1"/>
  <c r="C692" i="9" s="1"/>
  <c r="C740" i="9" a="1"/>
  <c r="C740" i="9" s="1"/>
  <c r="C856" i="9" a="1"/>
  <c r="C856" i="9" s="1"/>
  <c r="B690" i="9"/>
  <c r="F690" i="9" s="1"/>
  <c r="C731" i="9" a="1"/>
  <c r="C731" i="9" s="1"/>
  <c r="C674" i="9" a="1"/>
  <c r="C674" i="9" s="1"/>
  <c r="B713" i="9"/>
  <c r="G713" i="9" s="1"/>
  <c r="C776" i="9" a="1"/>
  <c r="C776" i="9" s="1"/>
  <c r="B821" i="9"/>
  <c r="C803" i="9" a="1"/>
  <c r="C803" i="9" s="1"/>
  <c r="C767" i="9" a="1"/>
  <c r="C767" i="9" s="1"/>
  <c r="C660" i="9" a="1"/>
  <c r="C660" i="9" s="1"/>
  <c r="B699" i="9"/>
  <c r="G699" i="9" s="1"/>
  <c r="B747" i="9"/>
  <c r="G747" i="9" s="1"/>
  <c r="B658" i="9"/>
  <c r="G658" i="9" s="1"/>
  <c r="C691" i="9" a="1"/>
  <c r="C691" i="9" s="1"/>
  <c r="C747" i="9" a="1"/>
  <c r="C747" i="9" s="1"/>
  <c r="B681" i="9"/>
  <c r="F681" i="9" s="1"/>
  <c r="C714" i="9" a="1"/>
  <c r="C714" i="9" s="1"/>
  <c r="B810" i="9"/>
  <c r="F810" i="9" s="1"/>
  <c r="C830" i="9" a="1"/>
  <c r="C830" i="9" s="1"/>
  <c r="B807" i="9"/>
  <c r="G807" i="9" s="1"/>
  <c r="B684" i="9"/>
  <c r="C679" i="9" a="1"/>
  <c r="C679" i="9" s="1"/>
  <c r="C711" i="9" a="1"/>
  <c r="C711" i="9" s="1"/>
  <c r="B762" i="9"/>
  <c r="D762" i="9" s="1"/>
  <c r="B693" i="9"/>
  <c r="F693" i="9" s="1"/>
  <c r="B723" i="9"/>
  <c r="E723" i="9" s="1"/>
  <c r="C780" i="9" a="1"/>
  <c r="C780" i="9" s="1"/>
  <c r="B791" i="9"/>
  <c r="F791" i="9" s="1"/>
  <c r="C668" i="9" a="1"/>
  <c r="C668" i="9" s="1"/>
  <c r="B707" i="9"/>
  <c r="F707" i="9" s="1"/>
  <c r="B763" i="9"/>
  <c r="G763" i="9" s="1"/>
  <c r="C667" i="9" a="1"/>
  <c r="C667" i="9" s="1"/>
  <c r="B706" i="9"/>
  <c r="D706" i="9" s="1"/>
  <c r="C763" i="9" a="1"/>
  <c r="C763" i="9" s="1"/>
  <c r="B689" i="9"/>
  <c r="E689" i="9" s="1"/>
  <c r="B725" i="9"/>
  <c r="G725" i="9" s="1"/>
  <c r="B737" i="9"/>
  <c r="F737" i="9" s="1"/>
  <c r="C771" i="9" a="1"/>
  <c r="C771" i="9" s="1"/>
  <c r="B840" i="9"/>
  <c r="E840" i="9" s="1"/>
  <c r="B818" i="9"/>
  <c r="G818" i="9" s="1"/>
  <c r="C754" i="9" a="1"/>
  <c r="C754" i="9" s="1"/>
  <c r="C872" i="9" a="1"/>
  <c r="C872" i="9" s="1"/>
  <c r="B822" i="9"/>
  <c r="G822" i="9" s="1"/>
  <c r="B804" i="9"/>
  <c r="E804" i="9" s="1"/>
  <c r="B761" i="9"/>
  <c r="D761" i="9" s="1"/>
  <c r="C727" i="9" a="1"/>
  <c r="C727" i="9" s="1"/>
  <c r="C734" i="9" a="1"/>
  <c r="C734" i="9" s="1"/>
  <c r="C992" i="9" a="1"/>
  <c r="C992" i="9" s="1"/>
  <c r="B780" i="9"/>
  <c r="E780" i="9" s="1"/>
  <c r="C751" i="9" a="1"/>
  <c r="C751" i="9" s="1"/>
  <c r="B765" i="9"/>
  <c r="G765" i="9" s="1"/>
  <c r="C892" i="9" a="1"/>
  <c r="C892" i="9" s="1"/>
  <c r="C733" i="9" a="1"/>
  <c r="C733" i="9" s="1"/>
  <c r="B960" i="9"/>
  <c r="E960" i="9" s="1"/>
  <c r="C789" i="9" a="1"/>
  <c r="C789" i="9" s="1"/>
  <c r="B742" i="9"/>
  <c r="D742" i="9" s="1"/>
  <c r="C831" i="9" a="1"/>
  <c r="C831" i="9" s="1"/>
  <c r="B748" i="9"/>
  <c r="D748" i="9" s="1"/>
  <c r="B901" i="9"/>
  <c r="E901" i="9" s="1"/>
  <c r="B683" i="9"/>
  <c r="B715" i="9"/>
  <c r="B773" i="9"/>
  <c r="F773" i="9" s="1"/>
  <c r="B666" i="9"/>
  <c r="G666" i="9" s="1"/>
  <c r="B698" i="9"/>
  <c r="B738" i="9"/>
  <c r="D738" i="9" s="1"/>
  <c r="B673" i="9"/>
  <c r="D673" i="9" s="1"/>
  <c r="B705" i="9"/>
  <c r="G705" i="9" s="1"/>
  <c r="C745" i="9" a="1"/>
  <c r="C745" i="9" s="1"/>
  <c r="C746" i="9" a="1"/>
  <c r="C746" i="9" s="1"/>
  <c r="B806" i="9"/>
  <c r="G806" i="9" s="1"/>
  <c r="C759" i="9" a="1"/>
  <c r="C759" i="9" s="1"/>
  <c r="B749" i="9"/>
  <c r="G749" i="9" s="1"/>
  <c r="B823" i="9"/>
  <c r="E823" i="9" s="1"/>
  <c r="C943" i="9" a="1"/>
  <c r="C943" i="9" s="1"/>
  <c r="C814" i="9" a="1"/>
  <c r="C814" i="9" s="1"/>
  <c r="B836" i="9"/>
  <c r="B967" i="9"/>
  <c r="G967" i="9" s="1"/>
  <c r="B834" i="9"/>
  <c r="D834" i="9" s="1"/>
  <c r="B945" i="9"/>
  <c r="C749" i="9" a="1"/>
  <c r="C749" i="9" s="1"/>
  <c r="C785" i="9" a="1"/>
  <c r="C785" i="9" s="1"/>
  <c r="B964" i="9"/>
  <c r="E964" i="9" s="1"/>
  <c r="C837" i="9" a="1"/>
  <c r="C837" i="9" s="1"/>
  <c r="C794" i="9" a="1"/>
  <c r="C794" i="9" s="1"/>
  <c r="C921" i="9" a="1"/>
  <c r="C921" i="9" s="1"/>
  <c r="B926" i="9"/>
  <c r="E926" i="9" s="1"/>
  <c r="C920" i="9" a="1"/>
  <c r="C920" i="9" s="1"/>
  <c r="C975" i="9" a="1"/>
  <c r="C975" i="9" s="1"/>
  <c r="B788" i="9"/>
  <c r="D788" i="9" s="1"/>
  <c r="B753" i="9"/>
  <c r="F753" i="9" s="1"/>
  <c r="B786" i="9"/>
  <c r="G786" i="9" s="1"/>
  <c r="C839" i="9" a="1"/>
  <c r="C839" i="9" s="1"/>
  <c r="C743" i="9" a="1"/>
  <c r="C743" i="9" s="1"/>
  <c r="B779" i="9"/>
  <c r="D779" i="9" s="1"/>
  <c r="C847" i="9" a="1"/>
  <c r="C847" i="9" s="1"/>
  <c r="C766" i="9" a="1"/>
  <c r="C766" i="9" s="1"/>
  <c r="C822" i="9" a="1"/>
  <c r="C822" i="9" s="1"/>
  <c r="C770" i="9" a="1"/>
  <c r="C770" i="9" s="1"/>
  <c r="B838" i="9"/>
  <c r="D838" i="9" s="1"/>
  <c r="B951" i="9"/>
  <c r="F951" i="9" s="1"/>
  <c r="C810" i="9" a="1"/>
  <c r="C810" i="9" s="1"/>
  <c r="C961" i="9" a="1"/>
  <c r="C961" i="9" s="1"/>
  <c r="B860" i="9"/>
  <c r="D860" i="9" s="1"/>
  <c r="B968" i="9"/>
  <c r="D968" i="9" s="1"/>
  <c r="B941" i="9"/>
  <c r="D941" i="9" s="1"/>
  <c r="B863" i="9"/>
  <c r="E863" i="9" s="1"/>
  <c r="B750" i="9"/>
  <c r="D750" i="9" s="1"/>
  <c r="C782" i="9" a="1"/>
  <c r="C782" i="9" s="1"/>
  <c r="B733" i="9"/>
  <c r="B770" i="9"/>
  <c r="G770" i="9" s="1"/>
  <c r="B829" i="9"/>
  <c r="E829" i="9" s="1"/>
  <c r="B778" i="9"/>
  <c r="E778" i="9" s="1"/>
  <c r="B813" i="9"/>
  <c r="F813" i="9" s="1"/>
  <c r="B857" i="9"/>
  <c r="G857" i="9" s="1"/>
  <c r="C826" i="9" a="1"/>
  <c r="C826" i="9" s="1"/>
  <c r="C841" i="9" a="1"/>
  <c r="C841" i="9" s="1"/>
  <c r="C901" i="9" a="1"/>
  <c r="C901" i="9" s="1"/>
  <c r="C898" i="9" a="1"/>
  <c r="C898" i="9" s="1"/>
  <c r="C950" i="9" a="1"/>
  <c r="C950" i="9" s="1"/>
  <c r="C779" i="9" a="1"/>
  <c r="C779" i="9" s="1"/>
  <c r="C725" i="9" a="1"/>
  <c r="C725" i="9" s="1"/>
  <c r="B781" i="9"/>
  <c r="F781" i="9" s="1"/>
  <c r="B815" i="9"/>
  <c r="G815" i="9" s="1"/>
  <c r="B894" i="9"/>
  <c r="F894" i="9" s="1"/>
  <c r="B878" i="9"/>
  <c r="F878" i="9" s="1"/>
  <c r="C873" i="9" a="1"/>
  <c r="C873" i="9" s="1"/>
  <c r="B911" i="9"/>
  <c r="F911" i="9" s="1"/>
  <c r="C906" i="9" a="1"/>
  <c r="C906" i="9" s="1"/>
  <c r="C982" i="9" a="1"/>
  <c r="C982" i="9" s="1"/>
  <c r="C730" i="9" a="1"/>
  <c r="C730" i="9" s="1"/>
  <c r="C762" i="9" a="1"/>
  <c r="C762" i="9" s="1"/>
  <c r="C804" i="9" a="1"/>
  <c r="C804" i="9" s="1"/>
  <c r="B726" i="9"/>
  <c r="E726" i="9" s="1"/>
  <c r="B758" i="9"/>
  <c r="F758" i="9" s="1"/>
  <c r="B803" i="9"/>
  <c r="E803" i="9" s="1"/>
  <c r="B741" i="9"/>
  <c r="G741" i="9" s="1"/>
  <c r="B790" i="9"/>
  <c r="G790" i="9" s="1"/>
  <c r="B732" i="9"/>
  <c r="D732" i="9" s="1"/>
  <c r="C784" i="9" a="1"/>
  <c r="C784" i="9" s="1"/>
  <c r="C797" i="9" a="1"/>
  <c r="C797" i="9" s="1"/>
  <c r="C819" i="9" a="1"/>
  <c r="C819" i="9" s="1"/>
  <c r="B919" i="9"/>
  <c r="G919" i="9" s="1"/>
  <c r="C923" i="9" a="1"/>
  <c r="C923" i="9" s="1"/>
  <c r="C844" i="9" a="1"/>
  <c r="C844" i="9" s="1"/>
  <c r="B913" i="9"/>
  <c r="E913" i="9" s="1"/>
  <c r="C957" i="9" a="1"/>
  <c r="C957" i="9" s="1"/>
  <c r="C738" i="9" a="1"/>
  <c r="C738" i="9" s="1"/>
  <c r="B772" i="9"/>
  <c r="C815" i="9" a="1"/>
  <c r="C815" i="9" s="1"/>
  <c r="B734" i="9"/>
  <c r="F734" i="9" s="1"/>
  <c r="B766" i="9"/>
  <c r="G766" i="9" s="1"/>
  <c r="B814" i="9"/>
  <c r="D814" i="9" s="1"/>
  <c r="C750" i="9" a="1"/>
  <c r="C750" i="9" s="1"/>
  <c r="B805" i="9"/>
  <c r="F805" i="9" s="1"/>
  <c r="B740" i="9"/>
  <c r="G740" i="9" s="1"/>
  <c r="C820" i="9" a="1"/>
  <c r="C820" i="9" s="1"/>
  <c r="C805" i="9" a="1"/>
  <c r="C805" i="9" s="1"/>
  <c r="B928" i="9"/>
  <c r="F928" i="9" s="1"/>
  <c r="B824" i="9"/>
  <c r="D824" i="9" s="1"/>
  <c r="C862" i="9" a="1"/>
  <c r="C862" i="9" s="1"/>
  <c r="C905" i="9" a="1"/>
  <c r="C905" i="9" s="1"/>
  <c r="B993" i="9"/>
  <c r="G993" i="9" s="1"/>
  <c r="C924" i="9" a="1"/>
  <c r="C924" i="9" s="1"/>
  <c r="C742" i="9" a="1"/>
  <c r="C742" i="9" s="1"/>
  <c r="B774" i="9"/>
  <c r="F774" i="9" s="1"/>
  <c r="C816" i="9" a="1"/>
  <c r="C816" i="9" s="1"/>
  <c r="C741" i="9" a="1"/>
  <c r="C741" i="9" s="1"/>
  <c r="B798" i="9"/>
  <c r="G798" i="9" s="1"/>
  <c r="B802" i="9"/>
  <c r="G802" i="9" s="1"/>
  <c r="C821" i="9" a="1"/>
  <c r="C821" i="9" s="1"/>
  <c r="C903" i="9" a="1"/>
  <c r="C903" i="9" s="1"/>
  <c r="B809" i="9"/>
  <c r="G809" i="9" s="1"/>
  <c r="B776" i="9"/>
  <c r="D776" i="9" s="1"/>
  <c r="B874" i="9"/>
  <c r="F874" i="9" s="1"/>
  <c r="B872" i="9"/>
  <c r="E872" i="9" s="1"/>
  <c r="B853" i="9"/>
  <c r="G853" i="9" s="1"/>
  <c r="B975" i="9"/>
  <c r="F975" i="9" s="1"/>
  <c r="C985" i="9" a="1"/>
  <c r="C985" i="9" s="1"/>
  <c r="C929" i="9" a="1"/>
  <c r="C929" i="9" s="1"/>
  <c r="C882" i="9" a="1"/>
  <c r="C882" i="9" s="1"/>
  <c r="C938" i="9" a="1"/>
  <c r="C938" i="9" s="1"/>
  <c r="B966" i="9"/>
  <c r="E966" i="9" s="1"/>
  <c r="B973" i="9"/>
  <c r="G973" i="9" s="1"/>
  <c r="B915" i="9"/>
  <c r="G915" i="9" s="1"/>
  <c r="B994" i="9"/>
  <c r="G994" i="9" s="1"/>
  <c r="B792" i="9"/>
  <c r="G792" i="9" s="1"/>
  <c r="C840" i="9" a="1"/>
  <c r="C840" i="9" s="1"/>
  <c r="C889" i="9" a="1"/>
  <c r="C889" i="9" s="1"/>
  <c r="B869" i="9"/>
  <c r="F869" i="9" s="1"/>
  <c r="C869" i="9" a="1"/>
  <c r="C869" i="9" s="1"/>
  <c r="C860" i="9" a="1"/>
  <c r="C860" i="9" s="1"/>
  <c r="C976" i="9" a="1"/>
  <c r="C976" i="9" s="1"/>
  <c r="B918" i="9"/>
  <c r="D918" i="9" s="1"/>
  <c r="B961" i="9"/>
  <c r="G961" i="9" s="1"/>
  <c r="B982" i="9"/>
  <c r="E982" i="9" s="1"/>
  <c r="C925" i="9" a="1"/>
  <c r="C925" i="9" s="1"/>
  <c r="B931" i="9"/>
  <c r="G931" i="9" s="1"/>
  <c r="B757" i="9"/>
  <c r="E757" i="9" s="1"/>
  <c r="B796" i="9"/>
  <c r="E796" i="9" s="1"/>
  <c r="B724" i="9"/>
  <c r="B756" i="9"/>
  <c r="F756" i="9" s="1"/>
  <c r="B827" i="9"/>
  <c r="D827" i="9" s="1"/>
  <c r="C823" i="9" a="1"/>
  <c r="C823" i="9" s="1"/>
  <c r="B866" i="9"/>
  <c r="C835" i="9" a="1"/>
  <c r="C835" i="9" s="1"/>
  <c r="B841" i="9"/>
  <c r="F841" i="9" s="1"/>
  <c r="B808" i="9"/>
  <c r="B843" i="9"/>
  <c r="G843" i="9" s="1"/>
  <c r="C904" i="9" a="1"/>
  <c r="C904" i="9" s="1"/>
  <c r="B885" i="9"/>
  <c r="G885" i="9" s="1"/>
  <c r="B876" i="9"/>
  <c r="E876" i="9" s="1"/>
  <c r="B875" i="9"/>
  <c r="E875" i="9" s="1"/>
  <c r="B890" i="9"/>
  <c r="F890" i="9" s="1"/>
  <c r="C927" i="9" a="1"/>
  <c r="C927" i="9" s="1"/>
  <c r="C970" i="9" a="1"/>
  <c r="C970" i="9" s="1"/>
  <c r="C918" i="9" a="1"/>
  <c r="C918" i="9" s="1"/>
  <c r="B932" i="9"/>
  <c r="D932" i="9" s="1"/>
  <c r="C956" i="9" a="1"/>
  <c r="C956" i="9" s="1"/>
  <c r="C800" i="9" a="1"/>
  <c r="C800" i="9" s="1"/>
  <c r="C879" i="9" a="1"/>
  <c r="C879" i="9" s="1"/>
  <c r="B903" i="9"/>
  <c r="F903" i="9" s="1"/>
  <c r="C864" i="9" a="1"/>
  <c r="C864" i="9" s="1"/>
  <c r="B846" i="9"/>
  <c r="E846" i="9" s="1"/>
  <c r="C817" i="9" a="1"/>
  <c r="C817" i="9" s="1"/>
  <c r="C874" i="9" a="1"/>
  <c r="C874" i="9" s="1"/>
  <c r="C907" i="9" a="1"/>
  <c r="C907" i="9" s="1"/>
  <c r="C894" i="9" a="1"/>
  <c r="C894" i="9" s="1"/>
  <c r="B892" i="9"/>
  <c r="C876" i="9" a="1"/>
  <c r="C876" i="9" s="1"/>
  <c r="C899" i="9" a="1"/>
  <c r="C899" i="9" s="1"/>
  <c r="B991" i="9"/>
  <c r="B977" i="9"/>
  <c r="E977" i="9" s="1"/>
  <c r="B925" i="9"/>
  <c r="F925" i="9" s="1"/>
  <c r="B948" i="9"/>
  <c r="E948" i="9" s="1"/>
  <c r="B963" i="9"/>
  <c r="F963" i="9" s="1"/>
  <c r="C988" i="9" a="1"/>
  <c r="C988" i="9" s="1"/>
  <c r="C928" i="9" a="1"/>
  <c r="C928" i="9" s="1"/>
  <c r="C867" i="9" a="1"/>
  <c r="C867" i="9" s="1"/>
  <c r="C857" i="9" a="1"/>
  <c r="C857" i="9" s="1"/>
  <c r="C969" i="9" a="1"/>
  <c r="C969" i="9" s="1"/>
  <c r="C952" i="9" a="1"/>
  <c r="C952" i="9" s="1"/>
  <c r="B944" i="9"/>
  <c r="D944" i="9" s="1"/>
  <c r="B908" i="9"/>
  <c r="D908" i="9" s="1"/>
  <c r="B881" i="9"/>
  <c r="F881" i="9" s="1"/>
  <c r="B929" i="9"/>
  <c r="B950" i="9"/>
  <c r="F950" i="9" s="1"/>
  <c r="B957" i="9"/>
  <c r="G957" i="9" s="1"/>
  <c r="B980" i="9"/>
  <c r="G980" i="9" s="1"/>
  <c r="C987" i="9" a="1"/>
  <c r="C987" i="9" s="1"/>
  <c r="B998" i="9"/>
  <c r="G998" i="9" s="1"/>
  <c r="B989" i="9"/>
  <c r="E989" i="9" s="1"/>
  <c r="C989" i="9" a="1"/>
  <c r="C989" i="9" s="1"/>
  <c r="B995" i="9"/>
  <c r="D995" i="9" s="1"/>
  <c r="B916" i="9"/>
  <c r="G916" i="9" s="1"/>
  <c r="B996" i="9"/>
  <c r="G996" i="9" s="1"/>
  <c r="C955" i="9" a="1"/>
  <c r="C955" i="9" s="1"/>
  <c r="C757" i="9" a="1"/>
  <c r="C757" i="9" s="1"/>
  <c r="B787" i="9"/>
  <c r="D787" i="9" s="1"/>
  <c r="B837" i="9"/>
  <c r="G837" i="9" s="1"/>
  <c r="C843" i="9" a="1"/>
  <c r="C843" i="9" s="1"/>
  <c r="B830" i="9"/>
  <c r="F830" i="9" s="1"/>
  <c r="B812" i="9"/>
  <c r="G812" i="9" s="1"/>
  <c r="B842" i="9"/>
  <c r="D842" i="9" s="1"/>
  <c r="C836" i="9" a="1"/>
  <c r="C836" i="9" s="1"/>
  <c r="B909" i="9"/>
  <c r="F909" i="9" s="1"/>
  <c r="B844" i="9"/>
  <c r="E844" i="9" s="1"/>
  <c r="B785" i="9"/>
  <c r="E785" i="9" s="1"/>
  <c r="B817" i="9"/>
  <c r="F817" i="9" s="1"/>
  <c r="C855" i="9" a="1"/>
  <c r="C855" i="9" s="1"/>
  <c r="C993" i="9" a="1"/>
  <c r="C993" i="9" s="1"/>
  <c r="C793" i="9" a="1"/>
  <c r="C793" i="9" s="1"/>
  <c r="C825" i="9" a="1"/>
  <c r="C825" i="9" s="1"/>
  <c r="B887" i="9"/>
  <c r="G887" i="9" s="1"/>
  <c r="B849" i="9"/>
  <c r="G849" i="9" s="1"/>
  <c r="B848" i="9"/>
  <c r="E848" i="9" s="1"/>
  <c r="B880" i="9"/>
  <c r="G880" i="9" s="1"/>
  <c r="C910" i="9" a="1"/>
  <c r="C910" i="9" s="1"/>
  <c r="B992" i="9"/>
  <c r="E992" i="9" s="1"/>
  <c r="C870" i="9" a="1"/>
  <c r="C870" i="9" s="1"/>
  <c r="C902" i="9" a="1"/>
  <c r="C902" i="9" s="1"/>
  <c r="C984" i="9" a="1"/>
  <c r="C984" i="9" s="1"/>
  <c r="C877" i="9" a="1"/>
  <c r="C877" i="9" s="1"/>
  <c r="C915" i="9" a="1"/>
  <c r="C915" i="9" s="1"/>
  <c r="B851" i="9"/>
  <c r="G851" i="9" s="1"/>
  <c r="B883" i="9"/>
  <c r="G883" i="9" s="1"/>
  <c r="C911" i="9" a="1"/>
  <c r="C911" i="9" s="1"/>
  <c r="B999" i="9"/>
  <c r="B927" i="9"/>
  <c r="D927" i="9" s="1"/>
  <c r="B889" i="9"/>
  <c r="F889" i="9" s="1"/>
  <c r="B934" i="9"/>
  <c r="F934" i="9" s="1"/>
  <c r="C914" i="9" a="1"/>
  <c r="C914" i="9" s="1"/>
  <c r="C946" i="9" a="1"/>
  <c r="C946" i="9" s="1"/>
  <c r="C978" i="9" a="1"/>
  <c r="C978" i="9" s="1"/>
  <c r="C951" i="9" a="1"/>
  <c r="C951" i="9" s="1"/>
  <c r="C983" i="9" a="1"/>
  <c r="C983" i="9" s="1"/>
  <c r="C926" i="9" a="1"/>
  <c r="C926" i="9" s="1"/>
  <c r="C958" i="9" a="1"/>
  <c r="C958" i="9" s="1"/>
  <c r="C990" i="9" a="1"/>
  <c r="C990" i="9" s="1"/>
  <c r="C933" i="9" a="1"/>
  <c r="C933" i="9" s="1"/>
  <c r="C965" i="9" a="1"/>
  <c r="C965" i="9" s="1"/>
  <c r="C997" i="9" a="1"/>
  <c r="C997" i="9" s="1"/>
  <c r="C932" i="9" a="1"/>
  <c r="C932" i="9" s="1"/>
  <c r="C964" i="9" a="1"/>
  <c r="C964" i="9" s="1"/>
  <c r="C996" i="9" a="1"/>
  <c r="C996" i="9" s="1"/>
  <c r="C963" i="9" a="1"/>
  <c r="C963" i="9" s="1"/>
  <c r="C995" i="9" a="1"/>
  <c r="C995" i="9" s="1"/>
  <c r="B764" i="9"/>
  <c r="G764" i="9" s="1"/>
  <c r="C790" i="9" a="1"/>
  <c r="C790" i="9" s="1"/>
  <c r="C787" i="9" a="1"/>
  <c r="C787" i="9" s="1"/>
  <c r="B879" i="9"/>
  <c r="G879" i="9" s="1"/>
  <c r="C838" i="9" a="1"/>
  <c r="C838" i="9" s="1"/>
  <c r="C813" i="9" a="1"/>
  <c r="C813" i="9" s="1"/>
  <c r="B850" i="9"/>
  <c r="D850" i="9" s="1"/>
  <c r="C842" i="9" a="1"/>
  <c r="C842" i="9" s="1"/>
  <c r="B935" i="9"/>
  <c r="E935" i="9" s="1"/>
  <c r="C848" i="9" a="1"/>
  <c r="C848" i="9" s="1"/>
  <c r="C786" i="9" a="1"/>
  <c r="C786" i="9" s="1"/>
  <c r="C818" i="9" a="1"/>
  <c r="C818" i="9" s="1"/>
  <c r="B862" i="9"/>
  <c r="B768" i="9"/>
  <c r="D768" i="9" s="1"/>
  <c r="B800" i="9"/>
  <c r="E800" i="9" s="1"/>
  <c r="B832" i="9"/>
  <c r="G832" i="9" s="1"/>
  <c r="C896" i="9" a="1"/>
  <c r="C896" i="9" s="1"/>
  <c r="C858" i="9" a="1"/>
  <c r="C858" i="9" s="1"/>
  <c r="C849" i="9" a="1"/>
  <c r="C849" i="9" s="1"/>
  <c r="C881" i="9" a="1"/>
  <c r="C881" i="9" s="1"/>
  <c r="B912" i="9"/>
  <c r="E912" i="9" s="1"/>
  <c r="B845" i="9"/>
  <c r="F845" i="9" s="1"/>
  <c r="B877" i="9"/>
  <c r="G877" i="9" s="1"/>
  <c r="C909" i="9" a="1"/>
  <c r="C909" i="9" s="1"/>
  <c r="B852" i="9"/>
  <c r="E852" i="9" s="1"/>
  <c r="B884" i="9"/>
  <c r="F884" i="9" s="1"/>
  <c r="B922" i="9"/>
  <c r="C852" i="9" a="1"/>
  <c r="C852" i="9" s="1"/>
  <c r="C884" i="9" a="1"/>
  <c r="C884" i="9" s="1"/>
  <c r="C913" i="9" a="1"/>
  <c r="C913" i="9" s="1"/>
  <c r="B882" i="9"/>
  <c r="D882" i="9" s="1"/>
  <c r="C936" i="9" a="1"/>
  <c r="C936" i="9" s="1"/>
  <c r="C890" i="9" a="1"/>
  <c r="C890" i="9" s="1"/>
  <c r="B959" i="9"/>
  <c r="B921" i="9"/>
  <c r="D921" i="9" s="1"/>
  <c r="B953" i="9"/>
  <c r="G953" i="9" s="1"/>
  <c r="B985" i="9"/>
  <c r="B958" i="9"/>
  <c r="B990" i="9"/>
  <c r="E990" i="9" s="1"/>
  <c r="B933" i="9"/>
  <c r="E933" i="9" s="1"/>
  <c r="B965" i="9"/>
  <c r="D965" i="9" s="1"/>
  <c r="B997" i="9"/>
  <c r="B940" i="9"/>
  <c r="F940" i="9" s="1"/>
  <c r="B972" i="9"/>
  <c r="G972" i="9" s="1"/>
  <c r="B907" i="9"/>
  <c r="G907" i="9" s="1"/>
  <c r="B939" i="9"/>
  <c r="F939" i="9" s="1"/>
  <c r="B971" i="9"/>
  <c r="F971" i="9" s="1"/>
  <c r="B938" i="9"/>
  <c r="G938" i="9" s="1"/>
  <c r="B970" i="9"/>
  <c r="F970" i="9" s="1"/>
  <c r="C765" i="9" a="1"/>
  <c r="C765" i="9" s="1"/>
  <c r="C796" i="9" a="1"/>
  <c r="C796" i="9" s="1"/>
  <c r="C798" i="9" a="1"/>
  <c r="C798" i="9" s="1"/>
  <c r="B983" i="9"/>
  <c r="B870" i="9"/>
  <c r="G870" i="9" s="1"/>
  <c r="B820" i="9"/>
  <c r="E820" i="9" s="1"/>
  <c r="C859" i="9" a="1"/>
  <c r="C859" i="9" s="1"/>
  <c r="C850" i="9" a="1"/>
  <c r="C850" i="9" s="1"/>
  <c r="B952" i="9"/>
  <c r="B855" i="9"/>
  <c r="D855" i="9" s="1"/>
  <c r="B793" i="9"/>
  <c r="F793" i="9" s="1"/>
  <c r="B825" i="9"/>
  <c r="C871" i="9" a="1"/>
  <c r="C871" i="9" s="1"/>
  <c r="C769" i="9" a="1"/>
  <c r="C769" i="9" s="1"/>
  <c r="C801" i="9" a="1"/>
  <c r="C801" i="9" s="1"/>
  <c r="C833" i="9" a="1"/>
  <c r="C833" i="9" s="1"/>
  <c r="C912" i="9" a="1"/>
  <c r="C912" i="9" s="1"/>
  <c r="B865" i="9"/>
  <c r="E865" i="9" s="1"/>
  <c r="B856" i="9"/>
  <c r="D856" i="9" s="1"/>
  <c r="B888" i="9"/>
  <c r="E888" i="9" s="1"/>
  <c r="B914" i="9"/>
  <c r="D914" i="9" s="1"/>
  <c r="C846" i="9" a="1"/>
  <c r="C846" i="9" s="1"/>
  <c r="C878" i="9" a="1"/>
  <c r="C878" i="9" s="1"/>
  <c r="C919" i="9" a="1"/>
  <c r="C919" i="9" s="1"/>
  <c r="C853" i="9" a="1"/>
  <c r="C853" i="9" s="1"/>
  <c r="C885" i="9" a="1"/>
  <c r="C885" i="9" s="1"/>
  <c r="C931" i="9" a="1"/>
  <c r="C931" i="9" s="1"/>
  <c r="B859" i="9"/>
  <c r="B891" i="9"/>
  <c r="F891" i="9" s="1"/>
  <c r="B920" i="9"/>
  <c r="F920" i="9" s="1"/>
  <c r="C883" i="9" a="1"/>
  <c r="C883" i="9" s="1"/>
  <c r="C945" i="9" a="1"/>
  <c r="C945" i="9" s="1"/>
  <c r="B897" i="9"/>
  <c r="C968" i="9" a="1"/>
  <c r="C968" i="9" s="1"/>
  <c r="C922" i="9" a="1"/>
  <c r="C922" i="9" s="1"/>
  <c r="C954" i="9" a="1"/>
  <c r="C954" i="9" s="1"/>
  <c r="C986" i="9" a="1"/>
  <c r="C986" i="9" s="1"/>
  <c r="C959" i="9" a="1"/>
  <c r="C959" i="9" s="1"/>
  <c r="C991" i="9" a="1"/>
  <c r="C991" i="9" s="1"/>
  <c r="C934" i="9" a="1"/>
  <c r="C934" i="9" s="1"/>
  <c r="C966" i="9" a="1"/>
  <c r="C966" i="9" s="1"/>
  <c r="C998" i="9" a="1"/>
  <c r="C998" i="9" s="1"/>
  <c r="C941" i="9" a="1"/>
  <c r="C941" i="9" s="1"/>
  <c r="C973" i="9" a="1"/>
  <c r="C973" i="9" s="1"/>
  <c r="C908" i="9" a="1"/>
  <c r="C908" i="9" s="1"/>
  <c r="C940" i="9" a="1"/>
  <c r="C940" i="9" s="1"/>
  <c r="C972" i="9" a="1"/>
  <c r="C972" i="9" s="1"/>
  <c r="C939" i="9" a="1"/>
  <c r="C939" i="9" s="1"/>
  <c r="C971" i="9" a="1"/>
  <c r="C971" i="9" s="1"/>
  <c r="B947" i="9"/>
  <c r="G947" i="9" s="1"/>
  <c r="B979" i="9"/>
  <c r="G979" i="9" s="1"/>
  <c r="B946" i="9"/>
  <c r="B978" i="9"/>
  <c r="G978" i="9" s="1"/>
  <c r="C774" i="9" a="1"/>
  <c r="C774" i="9" s="1"/>
  <c r="C807" i="9" a="1"/>
  <c r="C807" i="9" s="1"/>
  <c r="B811" i="9"/>
  <c r="D811" i="9" s="1"/>
  <c r="C811" i="9" a="1"/>
  <c r="C811" i="9" s="1"/>
  <c r="B984" i="9"/>
  <c r="E984" i="9" s="1"/>
  <c r="B828" i="9"/>
  <c r="E828" i="9" s="1"/>
  <c r="C875" i="9" a="1"/>
  <c r="C875" i="9" s="1"/>
  <c r="C866" i="9" a="1"/>
  <c r="C866" i="9" s="1"/>
  <c r="B826" i="9"/>
  <c r="G826" i="9" s="1"/>
  <c r="B871" i="9"/>
  <c r="D871" i="9" s="1"/>
  <c r="B801" i="9"/>
  <c r="F801" i="9" s="1"/>
  <c r="B833" i="9"/>
  <c r="B886" i="9"/>
  <c r="D886" i="9" s="1"/>
  <c r="C777" i="9" a="1"/>
  <c r="C777" i="9" s="1"/>
  <c r="C809" i="9" a="1"/>
  <c r="C809" i="9" s="1"/>
  <c r="C851" i="9" a="1"/>
  <c r="C851" i="9" s="1"/>
  <c r="C960" i="9" a="1"/>
  <c r="C960" i="9" s="1"/>
  <c r="C887" i="9" a="1"/>
  <c r="C887" i="9" s="1"/>
  <c r="B864" i="9"/>
  <c r="F864" i="9" s="1"/>
  <c r="B896" i="9"/>
  <c r="F896" i="9" s="1"/>
  <c r="B930" i="9"/>
  <c r="E930" i="9" s="1"/>
  <c r="C854" i="9" a="1"/>
  <c r="C854" i="9" s="1"/>
  <c r="C886" i="9" a="1"/>
  <c r="C886" i="9" s="1"/>
  <c r="C935" i="9" a="1"/>
  <c r="C935" i="9" s="1"/>
  <c r="C861" i="9" a="1"/>
  <c r="C861" i="9" s="1"/>
  <c r="C893" i="9" a="1"/>
  <c r="C893" i="9" s="1"/>
  <c r="C953" i="9" a="1"/>
  <c r="C953" i="9" s="1"/>
  <c r="B867" i="9"/>
  <c r="B899" i="9"/>
  <c r="F899" i="9" s="1"/>
  <c r="B936" i="9"/>
  <c r="C891" i="9" a="1"/>
  <c r="C891" i="9" s="1"/>
  <c r="C977" i="9" a="1"/>
  <c r="C977" i="9" s="1"/>
  <c r="B904" i="9"/>
  <c r="F904" i="9" s="1"/>
  <c r="C1000" i="9" a="1"/>
  <c r="C1000" i="9" s="1"/>
  <c r="C930" i="9" a="1"/>
  <c r="C930" i="9" s="1"/>
  <c r="C962" i="9" a="1"/>
  <c r="C962" i="9" s="1"/>
  <c r="C994" i="9" a="1"/>
  <c r="C994" i="9" s="1"/>
  <c r="C967" i="9" a="1"/>
  <c r="C967" i="9" s="1"/>
  <c r="C999" i="9" a="1"/>
  <c r="C999" i="9" s="1"/>
  <c r="C942" i="9" a="1"/>
  <c r="C942" i="9" s="1"/>
  <c r="C974" i="9" a="1"/>
  <c r="C974" i="9" s="1"/>
  <c r="C917" i="9" a="1"/>
  <c r="C917" i="9" s="1"/>
  <c r="C949" i="9" a="1"/>
  <c r="C949" i="9" s="1"/>
  <c r="C981" i="9" a="1"/>
  <c r="C981" i="9" s="1"/>
  <c r="C916" i="9" a="1"/>
  <c r="C916" i="9" s="1"/>
  <c r="C948" i="9" a="1"/>
  <c r="C948" i="9" s="1"/>
  <c r="C980" i="9" a="1"/>
  <c r="C980" i="9" s="1"/>
  <c r="C947" i="9" a="1"/>
  <c r="C947" i="9" s="1"/>
  <c r="C979" i="9" a="1"/>
  <c r="C979" i="9" s="1"/>
  <c r="C829" i="9" a="1"/>
  <c r="C829" i="9" s="1"/>
  <c r="C880" i="9" a="1"/>
  <c r="C880" i="9" s="1"/>
  <c r="B873" i="9"/>
  <c r="C827" i="9" a="1"/>
  <c r="C827" i="9" s="1"/>
  <c r="B895" i="9"/>
  <c r="G895" i="9" s="1"/>
  <c r="C802" i="9" a="1"/>
  <c r="C802" i="9" s="1"/>
  <c r="C834" i="9" a="1"/>
  <c r="C834" i="9" s="1"/>
  <c r="C895" i="9" a="1"/>
  <c r="C895" i="9" s="1"/>
  <c r="B784" i="9"/>
  <c r="F784" i="9" s="1"/>
  <c r="B816" i="9"/>
  <c r="E816" i="9" s="1"/>
  <c r="B858" i="9"/>
  <c r="B839" i="9"/>
  <c r="D839" i="9" s="1"/>
  <c r="B906" i="9"/>
  <c r="C865" i="9" a="1"/>
  <c r="C865" i="9" s="1"/>
  <c r="C897" i="9" a="1"/>
  <c r="C897" i="9" s="1"/>
  <c r="C937" i="9" a="1"/>
  <c r="C937" i="9" s="1"/>
  <c r="B861" i="9"/>
  <c r="D861" i="9" s="1"/>
  <c r="B893" i="9"/>
  <c r="G893" i="9" s="1"/>
  <c r="B943" i="9"/>
  <c r="B868" i="9"/>
  <c r="G868" i="9" s="1"/>
  <c r="B900" i="9"/>
  <c r="D900" i="9" s="1"/>
  <c r="B976" i="9"/>
  <c r="C868" i="9" a="1"/>
  <c r="C868" i="9" s="1"/>
  <c r="C900" i="9" a="1"/>
  <c r="C900" i="9" s="1"/>
  <c r="C944" i="9" a="1"/>
  <c r="C944" i="9" s="1"/>
  <c r="B898" i="9"/>
  <c r="E898" i="9" s="1"/>
  <c r="B1000" i="9"/>
  <c r="B910" i="9"/>
  <c r="D910" i="9" s="1"/>
  <c r="B905" i="9"/>
  <c r="G905" i="9" s="1"/>
  <c r="B937" i="9"/>
  <c r="G937" i="9" s="1"/>
  <c r="B969" i="9"/>
  <c r="G969" i="9" s="1"/>
  <c r="B942" i="9"/>
  <c r="E942" i="9" s="1"/>
  <c r="B974" i="9"/>
  <c r="G974" i="9" s="1"/>
  <c r="B917" i="9"/>
  <c r="E917" i="9" s="1"/>
  <c r="B949" i="9"/>
  <c r="F949" i="9" s="1"/>
  <c r="B981" i="9"/>
  <c r="D981" i="9" s="1"/>
  <c r="B924" i="9"/>
  <c r="G924" i="9" s="1"/>
  <c r="B956" i="9"/>
  <c r="B988" i="9"/>
  <c r="B923" i="9"/>
  <c r="G923" i="9" s="1"/>
  <c r="B955" i="9"/>
  <c r="E955" i="9" s="1"/>
  <c r="B987" i="9"/>
  <c r="F987" i="9" s="1"/>
  <c r="B954" i="9"/>
  <c r="D460" i="9"/>
  <c r="D397" i="9"/>
  <c r="D449" i="9"/>
  <c r="D451" i="9"/>
  <c r="D418" i="9"/>
  <c r="D450" i="9"/>
  <c r="D414" i="9"/>
  <c r="D536" i="9"/>
  <c r="D412" i="9"/>
  <c r="D459" i="9"/>
  <c r="D543" i="9"/>
  <c r="D482" i="9"/>
  <c r="D512" i="9"/>
  <c r="G777" i="9"/>
  <c r="D405" i="9"/>
  <c r="D424" i="9"/>
  <c r="D456" i="9"/>
  <c r="D431" i="9"/>
  <c r="D428" i="9"/>
  <c r="D486" i="9"/>
  <c r="D435" i="9"/>
  <c r="D478" i="9"/>
  <c r="D519" i="9"/>
  <c r="G986" i="9"/>
  <c r="F986" i="9"/>
  <c r="E986" i="9"/>
  <c r="D986" i="9"/>
  <c r="D461" i="9"/>
  <c r="E27" i="9"/>
  <c r="D413" i="9"/>
  <c r="D462" i="9"/>
  <c r="D407" i="9"/>
  <c r="D470" i="9"/>
  <c r="D404" i="9"/>
  <c r="D411" i="9"/>
  <c r="D443" i="9"/>
  <c r="D542" i="9"/>
  <c r="D468" i="9"/>
  <c r="D502" i="9"/>
  <c r="BM36" i="9"/>
  <c r="D389" i="9"/>
  <c r="D453" i="9"/>
  <c r="D409" i="9"/>
  <c r="D441" i="9"/>
  <c r="D585" i="9"/>
  <c r="F769" i="9"/>
  <c r="D345" i="9" l="1"/>
  <c r="D333" i="9"/>
  <c r="D288" i="9"/>
  <c r="D276" i="9"/>
  <c r="D315" i="9"/>
  <c r="D342" i="9"/>
  <c r="D291" i="9"/>
  <c r="D151" i="9"/>
  <c r="D372" i="9"/>
  <c r="D269" i="9"/>
  <c r="D267" i="9"/>
  <c r="D374" i="9"/>
  <c r="D347" i="9"/>
  <c r="D108" i="9"/>
  <c r="D311" i="9"/>
  <c r="D217" i="9"/>
  <c r="D327" i="9"/>
  <c r="D341" i="9"/>
  <c r="D272" i="9"/>
  <c r="D373" i="9"/>
  <c r="D273" i="9"/>
  <c r="D279" i="9"/>
  <c r="D275" i="9"/>
  <c r="D326" i="9"/>
  <c r="D338" i="9"/>
  <c r="D278" i="9"/>
  <c r="D294" i="9"/>
  <c r="D348" i="9"/>
  <c r="D268" i="9"/>
  <c r="D292" i="9"/>
  <c r="D357" i="9"/>
  <c r="D308" i="9"/>
  <c r="D163" i="9"/>
  <c r="D381" i="9"/>
  <c r="D270" i="9"/>
  <c r="D306" i="9"/>
  <c r="D209" i="9"/>
  <c r="D318" i="9"/>
  <c r="D300" i="9"/>
  <c r="D305" i="9"/>
  <c r="D277" i="9"/>
  <c r="D132" i="9"/>
  <c r="D284" i="9"/>
  <c r="D317" i="9"/>
  <c r="D299" i="9"/>
  <c r="D340" i="9"/>
  <c r="D314" i="9"/>
  <c r="D324" i="9"/>
  <c r="D328" i="9"/>
  <c r="D385" i="9"/>
  <c r="D280" i="9"/>
  <c r="D283" i="9"/>
  <c r="D370" i="9"/>
  <c r="D287" i="9"/>
  <c r="D379" i="9"/>
  <c r="D147" i="9"/>
  <c r="D375" i="9"/>
  <c r="D332" i="9"/>
  <c r="D364" i="9"/>
  <c r="D354" i="9"/>
  <c r="D286" i="9"/>
  <c r="D384" i="9"/>
  <c r="D369" i="9"/>
  <c r="D289" i="9"/>
  <c r="D322" i="9"/>
  <c r="D293" i="9"/>
  <c r="D316" i="9"/>
  <c r="D281" i="9"/>
  <c r="D309" i="9"/>
  <c r="D334" i="9"/>
  <c r="D343" i="9"/>
  <c r="D303" i="9"/>
  <c r="D359" i="9"/>
  <c r="D319" i="9"/>
  <c r="D344" i="9"/>
  <c r="D320" i="9"/>
  <c r="D337" i="9"/>
  <c r="D297" i="9"/>
  <c r="D336" i="9"/>
  <c r="D304" i="9"/>
  <c r="D313" i="9"/>
  <c r="D346" i="9"/>
  <c r="D298" i="9"/>
  <c r="D355" i="9"/>
  <c r="D365" i="9"/>
  <c r="D237" i="9"/>
  <c r="D323" i="9"/>
  <c r="D356" i="9"/>
  <c r="D380" i="9"/>
  <c r="D285" i="9"/>
  <c r="D777" i="9"/>
  <c r="E777" i="9"/>
  <c r="E716" i="9"/>
  <c r="D382" i="9"/>
  <c r="D358" i="9"/>
  <c r="D295" i="9"/>
  <c r="D361" i="9"/>
  <c r="D312" i="9"/>
  <c r="D363" i="9"/>
  <c r="D301" i="9"/>
  <c r="D271" i="9"/>
  <c r="D339" i="9"/>
  <c r="D366" i="9"/>
  <c r="D310" i="9"/>
  <c r="D302" i="9"/>
  <c r="D321" i="9"/>
  <c r="D378" i="9"/>
  <c r="D362" i="9"/>
  <c r="D330" i="9"/>
  <c r="D290" i="9"/>
  <c r="D325" i="9"/>
  <c r="D307" i="9"/>
  <c r="D274" i="9"/>
  <c r="D371" i="9"/>
  <c r="D331" i="9"/>
  <c r="G780" i="9"/>
  <c r="G704" i="9"/>
  <c r="F664" i="9"/>
  <c r="D350" i="9"/>
  <c r="D368" i="9"/>
  <c r="D352" i="9"/>
  <c r="D353" i="9"/>
  <c r="G823" i="9"/>
  <c r="F994" i="9"/>
  <c r="E669" i="9"/>
  <c r="D367" i="9"/>
  <c r="D383" i="9"/>
  <c r="D296" i="9"/>
  <c r="D377" i="9"/>
  <c r="D386" i="9"/>
  <c r="D349" i="9"/>
  <c r="D282" i="9"/>
  <c r="D655" i="9"/>
  <c r="G693" i="9"/>
  <c r="D335" i="9"/>
  <c r="D351" i="9"/>
  <c r="D376" i="9"/>
  <c r="D360" i="9"/>
  <c r="D329" i="9"/>
  <c r="F636" i="9"/>
  <c r="G636" i="9"/>
  <c r="D636" i="9"/>
  <c r="E670" i="9"/>
  <c r="D630" i="9"/>
  <c r="F630" i="9"/>
  <c r="F671" i="9"/>
  <c r="F751" i="9"/>
  <c r="G647" i="9"/>
  <c r="G660" i="9"/>
  <c r="D729" i="9"/>
  <c r="F780" i="9"/>
  <c r="G688" i="9"/>
  <c r="F823" i="9"/>
  <c r="D637" i="9"/>
  <c r="F704" i="9"/>
  <c r="E664" i="9"/>
  <c r="F660" i="9"/>
  <c r="F640" i="9"/>
  <c r="D780" i="9"/>
  <c r="F716" i="9"/>
  <c r="F655" i="9"/>
  <c r="F668" i="9"/>
  <c r="F669" i="9"/>
  <c r="D647" i="9"/>
  <c r="D693" i="9"/>
  <c r="E706" i="9"/>
  <c r="G716" i="9"/>
  <c r="G655" i="9"/>
  <c r="G668" i="9"/>
  <c r="G669" i="9"/>
  <c r="E738" i="9"/>
  <c r="E783" i="9"/>
  <c r="E647" i="9"/>
  <c r="E696" i="9"/>
  <c r="F706" i="9"/>
  <c r="D671" i="9"/>
  <c r="F738" i="9"/>
  <c r="D646" i="9"/>
  <c r="F783" i="9"/>
  <c r="D696" i="9"/>
  <c r="D674" i="9"/>
  <c r="D688" i="9"/>
  <c r="G718" i="9"/>
  <c r="G671" i="9"/>
  <c r="E704" i="9"/>
  <c r="F646" i="9"/>
  <c r="D751" i="9"/>
  <c r="D660" i="9"/>
  <c r="E640" i="9"/>
  <c r="G674" i="9"/>
  <c r="E688" i="9"/>
  <c r="G738" i="9"/>
  <c r="E646" i="9"/>
  <c r="F674" i="9"/>
  <c r="E718" i="9"/>
  <c r="D823" i="9"/>
  <c r="G637" i="9"/>
  <c r="D640" i="9"/>
  <c r="D23" i="9"/>
  <c r="E641" i="9"/>
  <c r="G641" i="9"/>
  <c r="G710" i="9"/>
  <c r="G631" i="9"/>
  <c r="F727" i="9"/>
  <c r="D666" i="9"/>
  <c r="E973" i="9"/>
  <c r="D819" i="9"/>
  <c r="F888" i="9"/>
  <c r="D964" i="9"/>
  <c r="D829" i="9"/>
  <c r="G841" i="9"/>
  <c r="F806" i="9"/>
  <c r="D972" i="9"/>
  <c r="E700" i="9"/>
  <c r="F712" i="9"/>
  <c r="G659" i="9"/>
  <c r="D629" i="9"/>
  <c r="D661" i="9"/>
  <c r="D950" i="9"/>
  <c r="F718" i="9"/>
  <c r="D668" i="9"/>
  <c r="E637" i="9"/>
  <c r="G773" i="9"/>
  <c r="G783" i="9"/>
  <c r="G664" i="9"/>
  <c r="F696" i="9"/>
  <c r="E729" i="9"/>
  <c r="G757" i="9"/>
  <c r="G706" i="9"/>
  <c r="E662" i="9"/>
  <c r="E751" i="9"/>
  <c r="F729" i="9"/>
  <c r="G767" i="9"/>
  <c r="E769" i="9"/>
  <c r="G746" i="9"/>
  <c r="E639" i="9"/>
  <c r="G630" i="9"/>
  <c r="D980" i="9"/>
  <c r="D769" i="9"/>
  <c r="G968" i="9"/>
  <c r="F650" i="9"/>
  <c r="F992" i="9"/>
  <c r="F977" i="9"/>
  <c r="D911" i="9"/>
  <c r="G748" i="9"/>
  <c r="D782" i="9"/>
  <c r="E629" i="9"/>
  <c r="D714" i="9"/>
  <c r="E824" i="9"/>
  <c r="E784" i="9"/>
  <c r="F709" i="9"/>
  <c r="F629" i="9"/>
  <c r="D638" i="9"/>
  <c r="E667" i="9"/>
  <c r="D888" i="9"/>
  <c r="D796" i="9"/>
  <c r="F728" i="9"/>
  <c r="G709" i="9"/>
  <c r="E638" i="9"/>
  <c r="F860" i="9"/>
  <c r="E709" i="9"/>
  <c r="F957" i="9"/>
  <c r="E672" i="9"/>
  <c r="E680" i="9"/>
  <c r="E666" i="9"/>
  <c r="G728" i="9"/>
  <c r="F638" i="9"/>
  <c r="E728" i="9"/>
  <c r="F653" i="9"/>
  <c r="D957" i="9"/>
  <c r="D717" i="9"/>
  <c r="G672" i="9"/>
  <c r="F763" i="9"/>
  <c r="F631" i="9"/>
  <c r="G992" i="9"/>
  <c r="G758" i="9"/>
  <c r="E841" i="9"/>
  <c r="D812" i="9"/>
  <c r="G645" i="9"/>
  <c r="G700" i="9"/>
  <c r="G928" i="9"/>
  <c r="D744" i="9"/>
  <c r="E643" i="9"/>
  <c r="G707" i="9"/>
  <c r="D757" i="9"/>
  <c r="F744" i="9"/>
  <c r="G966" i="9"/>
  <c r="G650" i="9"/>
  <c r="G744" i="9"/>
  <c r="D966" i="9"/>
  <c r="E812" i="9"/>
  <c r="E627" i="9"/>
  <c r="E874" i="9"/>
  <c r="E645" i="9"/>
  <c r="D700" i="9"/>
  <c r="F960" i="9"/>
  <c r="D928" i="9"/>
  <c r="D634" i="9"/>
  <c r="F905" i="9"/>
  <c r="F643" i="9"/>
  <c r="G712" i="9"/>
  <c r="F779" i="9"/>
  <c r="G874" i="9"/>
  <c r="D746" i="9"/>
  <c r="F645" i="9"/>
  <c r="E743" i="9"/>
  <c r="G960" i="9"/>
  <c r="F834" i="9"/>
  <c r="D754" i="9"/>
  <c r="D905" i="9"/>
  <c r="F662" i="9"/>
  <c r="G643" i="9"/>
  <c r="E661" i="9"/>
  <c r="G926" i="9"/>
  <c r="E950" i="9"/>
  <c r="D841" i="9"/>
  <c r="G626" i="9"/>
  <c r="G779" i="9"/>
  <c r="F743" i="9"/>
  <c r="F919" i="9"/>
  <c r="E754" i="9"/>
  <c r="E659" i="9"/>
  <c r="E734" i="9"/>
  <c r="E712" i="9"/>
  <c r="D806" i="9"/>
  <c r="E773" i="9"/>
  <c r="F661" i="9"/>
  <c r="F835" i="9"/>
  <c r="F757" i="9"/>
  <c r="D707" i="9"/>
  <c r="E746" i="9"/>
  <c r="E834" i="9"/>
  <c r="G662" i="9"/>
  <c r="D992" i="9"/>
  <c r="E779" i="9"/>
  <c r="D743" i="9"/>
  <c r="G834" i="9"/>
  <c r="F754" i="9"/>
  <c r="F659" i="9"/>
  <c r="G734" i="9"/>
  <c r="E806" i="9"/>
  <c r="D773" i="9"/>
  <c r="D916" i="9"/>
  <c r="D770" i="9"/>
  <c r="E835" i="9"/>
  <c r="E727" i="9"/>
  <c r="G628" i="9"/>
  <c r="E656" i="9"/>
  <c r="F807" i="9"/>
  <c r="G760" i="9"/>
  <c r="D695" i="9"/>
  <c r="D741" i="9"/>
  <c r="F656" i="9"/>
  <c r="F877" i="9"/>
  <c r="D64" i="9"/>
  <c r="D967" i="9"/>
  <c r="G644" i="9"/>
  <c r="D644" i="9"/>
  <c r="F632" i="9"/>
  <c r="D672" i="9"/>
  <c r="E693" i="9"/>
  <c r="G878" i="9"/>
  <c r="F634" i="9"/>
  <c r="F692" i="9"/>
  <c r="E839" i="9"/>
  <c r="F720" i="9"/>
  <c r="D703" i="9"/>
  <c r="G854" i="9"/>
  <c r="D69" i="9"/>
  <c r="D797" i="9"/>
  <c r="G891" i="9"/>
  <c r="G988" i="9"/>
  <c r="F988" i="9"/>
  <c r="G958" i="9"/>
  <c r="D958" i="9"/>
  <c r="F814" i="9"/>
  <c r="G814" i="9"/>
  <c r="D818" i="9"/>
  <c r="F818" i="9"/>
  <c r="F762" i="9"/>
  <c r="G762" i="9"/>
  <c r="G775" i="9"/>
  <c r="F775" i="9"/>
  <c r="D771" i="9"/>
  <c r="G771" i="9"/>
  <c r="E771" i="9"/>
  <c r="G720" i="9"/>
  <c r="G778" i="9"/>
  <c r="D854" i="9"/>
  <c r="F741" i="9"/>
  <c r="E676" i="9"/>
  <c r="E870" i="9"/>
  <c r="D845" i="9"/>
  <c r="E762" i="9"/>
  <c r="G976" i="9"/>
  <c r="F976" i="9"/>
  <c r="D946" i="9"/>
  <c r="F946" i="9"/>
  <c r="F859" i="9"/>
  <c r="G859" i="9"/>
  <c r="F825" i="9"/>
  <c r="E825" i="9"/>
  <c r="F983" i="9"/>
  <c r="D983" i="9"/>
  <c r="G985" i="9"/>
  <c r="D985" i="9"/>
  <c r="D862" i="9"/>
  <c r="G862" i="9"/>
  <c r="E999" i="9"/>
  <c r="F999" i="9"/>
  <c r="D999" i="9"/>
  <c r="G842" i="9"/>
  <c r="F842" i="9"/>
  <c r="F991" i="9"/>
  <c r="D991" i="9"/>
  <c r="E808" i="9"/>
  <c r="G808" i="9"/>
  <c r="E766" i="9"/>
  <c r="D766" i="9"/>
  <c r="G803" i="9"/>
  <c r="F803" i="9"/>
  <c r="D803" i="9"/>
  <c r="D945" i="9"/>
  <c r="F945" i="9"/>
  <c r="E945" i="9"/>
  <c r="F840" i="9"/>
  <c r="G840" i="9"/>
  <c r="D821" i="9"/>
  <c r="G821" i="9"/>
  <c r="G831" i="9"/>
  <c r="D831" i="9"/>
  <c r="F831" i="9"/>
  <c r="G962" i="9"/>
  <c r="F962" i="9"/>
  <c r="G642" i="9"/>
  <c r="E642" i="9"/>
  <c r="G633" i="9"/>
  <c r="F633" i="9"/>
  <c r="D633" i="9"/>
  <c r="G665" i="9"/>
  <c r="E665" i="9"/>
  <c r="F665" i="9"/>
  <c r="G819" i="9"/>
  <c r="F819" i="9"/>
  <c r="E842" i="9"/>
  <c r="D667" i="9"/>
  <c r="E710" i="9"/>
  <c r="D642" i="9"/>
  <c r="G888" i="9"/>
  <c r="E957" i="9"/>
  <c r="G911" i="9"/>
  <c r="F824" i="9"/>
  <c r="F717" i="9"/>
  <c r="G829" i="9"/>
  <c r="F695" i="9"/>
  <c r="D680" i="9"/>
  <c r="G639" i="9"/>
  <c r="D778" i="9"/>
  <c r="F766" i="9"/>
  <c r="D66" i="9"/>
  <c r="F666" i="9"/>
  <c r="E831" i="9"/>
  <c r="F973" i="9"/>
  <c r="E860" i="9"/>
  <c r="E798" i="9"/>
  <c r="E741" i="9"/>
  <c r="F676" i="9"/>
  <c r="F912" i="9"/>
  <c r="E782" i="9"/>
  <c r="D906" i="9"/>
  <c r="F906" i="9"/>
  <c r="E906" i="9"/>
  <c r="F936" i="9"/>
  <c r="E936" i="9"/>
  <c r="F922" i="9"/>
  <c r="G922" i="9"/>
  <c r="F684" i="9"/>
  <c r="G684" i="9"/>
  <c r="D962" i="9"/>
  <c r="D859" i="9"/>
  <c r="F829" i="9"/>
  <c r="D969" i="9"/>
  <c r="G939" i="9"/>
  <c r="F768" i="9"/>
  <c r="F771" i="9"/>
  <c r="F782" i="9"/>
  <c r="E724" i="9"/>
  <c r="D724" i="9"/>
  <c r="F702" i="9"/>
  <c r="E702" i="9"/>
  <c r="G648" i="9"/>
  <c r="E648" i="9"/>
  <c r="F648" i="9"/>
  <c r="D710" i="9"/>
  <c r="G977" i="9"/>
  <c r="D767" i="9"/>
  <c r="E695" i="9"/>
  <c r="F639" i="9"/>
  <c r="E814" i="9"/>
  <c r="G956" i="9"/>
  <c r="E956" i="9"/>
  <c r="F927" i="9"/>
  <c r="E859" i="9"/>
  <c r="G702" i="9"/>
  <c r="D798" i="9"/>
  <c r="G676" i="9"/>
  <c r="E768" i="9"/>
  <c r="D733" i="9"/>
  <c r="G733" i="9"/>
  <c r="D715" i="9"/>
  <c r="E715" i="9"/>
  <c r="G22" i="9"/>
  <c r="D155" i="9"/>
  <c r="D158" i="9"/>
  <c r="D182" i="9"/>
  <c r="D236" i="9"/>
  <c r="D61" i="9"/>
  <c r="G667" i="9"/>
  <c r="D678" i="9"/>
  <c r="D262" i="9"/>
  <c r="D686" i="9"/>
  <c r="G869" i="9"/>
  <c r="F846" i="9"/>
  <c r="E742" i="9"/>
  <c r="E717" i="9"/>
  <c r="F680" i="9"/>
  <c r="D665" i="9"/>
  <c r="F914" i="9"/>
  <c r="F915" i="9"/>
  <c r="D853" i="9"/>
  <c r="F798" i="9"/>
  <c r="F883" i="9"/>
  <c r="G830" i="9"/>
  <c r="E962" i="9"/>
  <c r="E843" i="9"/>
  <c r="G846" i="9"/>
  <c r="G742" i="9"/>
  <c r="F685" i="9"/>
  <c r="G872" i="9"/>
  <c r="E821" i="9"/>
  <c r="G681" i="9"/>
  <c r="F670" i="9"/>
  <c r="D221" i="9"/>
  <c r="E969" i="9"/>
  <c r="D749" i="9"/>
  <c r="G936" i="9"/>
  <c r="D245" i="9"/>
  <c r="E761" i="9"/>
  <c r="E853" i="9"/>
  <c r="D736" i="9"/>
  <c r="F907" i="9"/>
  <c r="G653" i="9"/>
  <c r="D48" i="9"/>
  <c r="E698" i="9"/>
  <c r="F698" i="9"/>
  <c r="E752" i="9"/>
  <c r="G752" i="9"/>
  <c r="D752" i="9"/>
  <c r="E988" i="9"/>
  <c r="F778" i="9"/>
  <c r="E914" i="9"/>
  <c r="G999" i="9"/>
  <c r="D681" i="9"/>
  <c r="E775" i="9"/>
  <c r="E720" i="9"/>
  <c r="D167" i="9"/>
  <c r="E995" i="9"/>
  <c r="D977" i="9"/>
  <c r="F843" i="9"/>
  <c r="F724" i="9"/>
  <c r="F742" i="9"/>
  <c r="G685" i="9"/>
  <c r="D872" i="9"/>
  <c r="F821" i="9"/>
  <c r="G670" i="9"/>
  <c r="F937" i="9"/>
  <c r="F749" i="9"/>
  <c r="F752" i="9"/>
  <c r="F930" i="9"/>
  <c r="D698" i="9"/>
  <c r="E854" i="9"/>
  <c r="E980" i="9"/>
  <c r="E968" i="9"/>
  <c r="F853" i="9"/>
  <c r="E763" i="9"/>
  <c r="D122" i="9"/>
  <c r="D653" i="9"/>
  <c r="E915" i="9"/>
  <c r="D915" i="9"/>
  <c r="E681" i="9"/>
  <c r="G929" i="9"/>
  <c r="D929" i="9"/>
  <c r="D775" i="9"/>
  <c r="E996" i="9"/>
  <c r="D843" i="9"/>
  <c r="G724" i="9"/>
  <c r="F767" i="9"/>
  <c r="D685" i="9"/>
  <c r="F872" i="9"/>
  <c r="E818" i="9"/>
  <c r="E749" i="9"/>
  <c r="F984" i="9"/>
  <c r="G698" i="9"/>
  <c r="D648" i="9"/>
  <c r="F980" i="9"/>
  <c r="F968" i="9"/>
  <c r="D840" i="9"/>
  <c r="D763" i="9"/>
  <c r="E631" i="9"/>
  <c r="D92" i="9"/>
  <c r="F958" i="9"/>
  <c r="D114" i="9"/>
  <c r="F677" i="9"/>
  <c r="G950" i="9"/>
  <c r="D960" i="9"/>
  <c r="D919" i="9"/>
  <c r="E928" i="9"/>
  <c r="D745" i="9"/>
  <c r="E707" i="9"/>
  <c r="E916" i="9"/>
  <c r="F926" i="9"/>
  <c r="E770" i="9"/>
  <c r="G835" i="9"/>
  <c r="G727" i="9"/>
  <c r="D650" i="9"/>
  <c r="F812" i="9"/>
  <c r="F721" i="9"/>
  <c r="E632" i="9"/>
  <c r="D874" i="9"/>
  <c r="E919" i="9"/>
  <c r="F916" i="9"/>
  <c r="F770" i="9"/>
  <c r="D758" i="9"/>
  <c r="E883" i="9"/>
  <c r="D869" i="9"/>
  <c r="D868" i="9"/>
  <c r="G930" i="9"/>
  <c r="F715" i="9"/>
  <c r="E929" i="9"/>
  <c r="D883" i="9"/>
  <c r="F682" i="9"/>
  <c r="F678" i="9"/>
  <c r="G632" i="9"/>
  <c r="E807" i="9"/>
  <c r="F686" i="9"/>
  <c r="G995" i="9"/>
  <c r="E869" i="9"/>
  <c r="F967" i="9"/>
  <c r="E903" i="9"/>
  <c r="F713" i="9"/>
  <c r="E634" i="9"/>
  <c r="F651" i="9"/>
  <c r="F652" i="9"/>
  <c r="F868" i="9"/>
  <c r="G839" i="9"/>
  <c r="F847" i="9"/>
  <c r="E692" i="9"/>
  <c r="E899" i="9"/>
  <c r="G886" i="9"/>
  <c r="D774" i="9"/>
  <c r="G737" i="9"/>
  <c r="G715" i="9"/>
  <c r="F697" i="9"/>
  <c r="F929" i="9"/>
  <c r="E890" i="9"/>
  <c r="G776" i="9"/>
  <c r="D726" i="9"/>
  <c r="G656" i="9"/>
  <c r="E644" i="9"/>
  <c r="G855" i="9"/>
  <c r="G675" i="9"/>
  <c r="E940" i="9"/>
  <c r="E921" i="9"/>
  <c r="F733" i="9"/>
  <c r="F628" i="9"/>
  <c r="D658" i="9"/>
  <c r="E651" i="9"/>
  <c r="G984" i="9"/>
  <c r="F761" i="9"/>
  <c r="D878" i="9"/>
  <c r="F855" i="9"/>
  <c r="D713" i="9"/>
  <c r="E739" i="9"/>
  <c r="F921" i="9"/>
  <c r="E733" i="9"/>
  <c r="F865" i="9"/>
  <c r="F795" i="9"/>
  <c r="F731" i="9"/>
  <c r="E703" i="9"/>
  <c r="G903" i="9"/>
  <c r="D651" i="9"/>
  <c r="D652" i="9"/>
  <c r="G981" i="9"/>
  <c r="E910" i="9"/>
  <c r="E868" i="9"/>
  <c r="D847" i="9"/>
  <c r="G692" i="9"/>
  <c r="D899" i="9"/>
  <c r="E886" i="9"/>
  <c r="E774" i="9"/>
  <c r="E737" i="9"/>
  <c r="D711" i="9"/>
  <c r="D947" i="9"/>
  <c r="G890" i="9"/>
  <c r="E776" i="9"/>
  <c r="G726" i="9"/>
  <c r="E708" i="9"/>
  <c r="G797" i="9"/>
  <c r="E855" i="9"/>
  <c r="D739" i="9"/>
  <c r="D940" i="9"/>
  <c r="G921" i="9"/>
  <c r="G810" i="9"/>
  <c r="D628" i="9"/>
  <c r="G865" i="9"/>
  <c r="F658" i="9"/>
  <c r="E678" i="9"/>
  <c r="D903" i="9"/>
  <c r="E795" i="9"/>
  <c r="D931" i="9"/>
  <c r="D737" i="9"/>
  <c r="E658" i="9"/>
  <c r="G677" i="9"/>
  <c r="D39" i="9"/>
  <c r="E713" i="9"/>
  <c r="D830" i="9"/>
  <c r="G627" i="9"/>
  <c r="G795" i="9"/>
  <c r="F931" i="9"/>
  <c r="G731" i="9"/>
  <c r="F703" i="9"/>
  <c r="F804" i="9"/>
  <c r="E652" i="9"/>
  <c r="E981" i="9"/>
  <c r="G910" i="9"/>
  <c r="E847" i="9"/>
  <c r="G899" i="9"/>
  <c r="F886" i="9"/>
  <c r="G774" i="9"/>
  <c r="E711" i="9"/>
  <c r="E947" i="9"/>
  <c r="F776" i="9"/>
  <c r="F726" i="9"/>
  <c r="G708" i="9"/>
  <c r="E797" i="9"/>
  <c r="F739" i="9"/>
  <c r="G940" i="9"/>
  <c r="D922" i="9"/>
  <c r="E747" i="9"/>
  <c r="E686" i="9"/>
  <c r="F995" i="9"/>
  <c r="D28" i="9"/>
  <c r="E967" i="9"/>
  <c r="F839" i="9"/>
  <c r="D890" i="9"/>
  <c r="D684" i="9"/>
  <c r="F981" i="9"/>
  <c r="F708" i="9"/>
  <c r="F627" i="9"/>
  <c r="E931" i="9"/>
  <c r="G721" i="9"/>
  <c r="D677" i="9"/>
  <c r="E830" i="9"/>
  <c r="D721" i="9"/>
  <c r="D641" i="9"/>
  <c r="E722" i="9"/>
  <c r="F910" i="9"/>
  <c r="D930" i="9"/>
  <c r="D984" i="9"/>
  <c r="G673" i="9"/>
  <c r="F711" i="9"/>
  <c r="G761" i="9"/>
  <c r="F947" i="9"/>
  <c r="E878" i="9"/>
  <c r="F736" i="9"/>
  <c r="F701" i="9"/>
  <c r="E922" i="9"/>
  <c r="E684" i="9"/>
  <c r="D37" i="9"/>
  <c r="E736" i="9"/>
  <c r="D30" i="9"/>
  <c r="E799" i="9"/>
  <c r="D993" i="9"/>
  <c r="G732" i="9"/>
  <c r="D164" i="9"/>
  <c r="D199" i="9"/>
  <c r="D93" i="9"/>
  <c r="D71" i="9"/>
  <c r="D169" i="9"/>
  <c r="D219" i="9"/>
  <c r="D34" i="9"/>
  <c r="D94" i="9"/>
  <c r="D253" i="9"/>
  <c r="D190" i="9"/>
  <c r="D249" i="9"/>
  <c r="D63" i="9"/>
  <c r="D146" i="9"/>
  <c r="D96" i="9"/>
  <c r="D98" i="9"/>
  <c r="D214" i="9"/>
  <c r="D241" i="9"/>
  <c r="D102" i="9"/>
  <c r="D201" i="9"/>
  <c r="D203" i="9"/>
  <c r="D134" i="9"/>
  <c r="D80" i="9"/>
  <c r="D50" i="9"/>
  <c r="D111" i="9"/>
  <c r="D230" i="9"/>
  <c r="D257" i="9"/>
  <c r="D119" i="9"/>
  <c r="D29" i="9"/>
  <c r="D250" i="9"/>
  <c r="D168" i="9"/>
  <c r="D105" i="9"/>
  <c r="D76" i="9"/>
  <c r="D115" i="9"/>
  <c r="D252" i="9"/>
  <c r="D189" i="9"/>
  <c r="D185" i="9"/>
  <c r="D110" i="9"/>
  <c r="D83" i="9"/>
  <c r="D187" i="9"/>
  <c r="D31" i="9"/>
  <c r="D33" i="9"/>
  <c r="D205" i="9"/>
  <c r="D213" i="9"/>
  <c r="D150" i="9"/>
  <c r="D177" i="9"/>
  <c r="D195" i="9"/>
  <c r="D62" i="9"/>
  <c r="D266" i="9"/>
  <c r="D107" i="9"/>
  <c r="D89" i="9"/>
  <c r="D60" i="9"/>
  <c r="D206" i="9"/>
  <c r="D251" i="9"/>
  <c r="D171" i="9"/>
  <c r="D84" i="9"/>
  <c r="D261" i="9"/>
  <c r="D198" i="9"/>
  <c r="D225" i="9"/>
  <c r="D86" i="9"/>
  <c r="D144" i="9"/>
  <c r="D47" i="9"/>
  <c r="D218" i="9"/>
  <c r="D179" i="9"/>
  <c r="D73" i="9"/>
  <c r="D44" i="9"/>
  <c r="D220" i="9"/>
  <c r="D157" i="9"/>
  <c r="D255" i="9"/>
  <c r="D153" i="9"/>
  <c r="D78" i="9"/>
  <c r="D248" i="9"/>
  <c r="D140" i="9"/>
  <c r="D235" i="9"/>
  <c r="D152" i="9"/>
  <c r="D174" i="9"/>
  <c r="D244" i="9"/>
  <c r="D181" i="9"/>
  <c r="D145" i="9"/>
  <c r="D87" i="9"/>
  <c r="D79" i="9"/>
  <c r="D234" i="9"/>
  <c r="D232" i="9"/>
  <c r="D57" i="9"/>
  <c r="D175" i="9"/>
  <c r="D200" i="9"/>
  <c r="D81" i="9"/>
  <c r="D52" i="9"/>
  <c r="D204" i="9"/>
  <c r="D166" i="9"/>
  <c r="D193" i="9"/>
  <c r="D59" i="9"/>
  <c r="D186" i="9"/>
  <c r="D208" i="9"/>
  <c r="D41" i="9"/>
  <c r="D188" i="9"/>
  <c r="D125" i="9"/>
  <c r="D223" i="9"/>
  <c r="D121" i="9"/>
  <c r="D46" i="9"/>
  <c r="D131" i="9"/>
  <c r="D264" i="9"/>
  <c r="D142" i="9"/>
  <c r="D100" i="9"/>
  <c r="D101" i="9"/>
  <c r="D212" i="9"/>
  <c r="D149" i="9"/>
  <c r="D247" i="9"/>
  <c r="D109" i="9"/>
  <c r="D55" i="9"/>
  <c r="D202" i="9"/>
  <c r="D120" i="9"/>
  <c r="D137" i="9"/>
  <c r="D258" i="9"/>
  <c r="D49" i="9"/>
  <c r="D173" i="9"/>
  <c r="D229" i="9"/>
  <c r="D54" i="9"/>
  <c r="D260" i="9"/>
  <c r="D197" i="9"/>
  <c r="D161" i="9"/>
  <c r="D243" i="9"/>
  <c r="D154" i="9"/>
  <c r="D104" i="9"/>
  <c r="D106" i="9"/>
  <c r="D160" i="9"/>
  <c r="D156" i="9"/>
  <c r="D191" i="9"/>
  <c r="D85" i="9"/>
  <c r="D227" i="9"/>
  <c r="D99" i="9"/>
  <c r="D233" i="9"/>
  <c r="D242" i="9"/>
  <c r="D75" i="9"/>
  <c r="D97" i="9"/>
  <c r="D68" i="9"/>
  <c r="D130" i="9"/>
  <c r="D180" i="9"/>
  <c r="D117" i="9"/>
  <c r="D215" i="9"/>
  <c r="D77" i="9"/>
  <c r="D211" i="9"/>
  <c r="D172" i="9"/>
  <c r="D170" i="9"/>
  <c r="D88" i="9"/>
  <c r="D90" i="9"/>
  <c r="D118" i="9"/>
  <c r="D226" i="9"/>
  <c r="D139" i="9"/>
  <c r="D43" i="9"/>
  <c r="D165" i="9"/>
  <c r="D129" i="9"/>
  <c r="D72" i="9"/>
  <c r="D74" i="9"/>
  <c r="D238" i="9"/>
  <c r="D124" i="9"/>
  <c r="D254" i="9"/>
  <c r="D159" i="9"/>
  <c r="D53" i="9"/>
  <c r="D128" i="9"/>
  <c r="D256" i="9"/>
  <c r="D51" i="9"/>
  <c r="D210" i="9"/>
  <c r="D126" i="9"/>
  <c r="D65" i="9"/>
  <c r="D91" i="9"/>
  <c r="D148" i="9"/>
  <c r="D183" i="9"/>
  <c r="D45" i="9"/>
  <c r="D135" i="9"/>
  <c r="D141" i="9"/>
  <c r="D56" i="9"/>
  <c r="D58" i="9"/>
  <c r="D224" i="9"/>
  <c r="D194" i="9"/>
  <c r="D240" i="9"/>
  <c r="D113" i="9"/>
  <c r="D192" i="9"/>
  <c r="D265" i="9"/>
  <c r="D228" i="9"/>
  <c r="D263" i="9"/>
  <c r="D259" i="9"/>
  <c r="D196" i="9"/>
  <c r="D133" i="9"/>
  <c r="D231" i="9"/>
  <c r="D123" i="9"/>
  <c r="D103" i="9"/>
  <c r="D239" i="9"/>
  <c r="D40" i="9"/>
  <c r="D42" i="9"/>
  <c r="D207" i="9"/>
  <c r="D222" i="9"/>
  <c r="D27" i="9"/>
  <c r="F27" i="9" s="1"/>
  <c r="G27" i="9" s="1"/>
  <c r="E28" i="9" s="1"/>
  <c r="F28" i="9" s="1"/>
  <c r="G28" i="9" s="1"/>
  <c r="D95" i="9"/>
  <c r="D136" i="9"/>
  <c r="D184" i="9"/>
  <c r="D178" i="9"/>
  <c r="D176" i="9"/>
  <c r="D32" i="9"/>
  <c r="D216" i="9"/>
  <c r="D116" i="9"/>
  <c r="D246" i="9"/>
  <c r="D127" i="9"/>
  <c r="D35" i="9"/>
  <c r="D67" i="9"/>
  <c r="D138" i="9"/>
  <c r="D162" i="9"/>
  <c r="D112" i="9"/>
  <c r="D82" i="9"/>
  <c r="D143" i="9"/>
  <c r="G856" i="9"/>
  <c r="F879" i="9"/>
  <c r="D849" i="9"/>
  <c r="E714" i="9"/>
  <c r="E755" i="9"/>
  <c r="F722" i="9"/>
  <c r="G701" i="9"/>
  <c r="F675" i="9"/>
  <c r="F844" i="9"/>
  <c r="E753" i="9"/>
  <c r="F714" i="9"/>
  <c r="D755" i="9"/>
  <c r="D719" i="9"/>
  <c r="G722" i="9"/>
  <c r="D730" i="9"/>
  <c r="G694" i="9"/>
  <c r="D701" i="9"/>
  <c r="D687" i="9"/>
  <c r="F723" i="9"/>
  <c r="D789" i="9"/>
  <c r="D649" i="9"/>
  <c r="D794" i="9"/>
  <c r="F755" i="9"/>
  <c r="E719" i="9"/>
  <c r="D690" i="9"/>
  <c r="E730" i="9"/>
  <c r="D694" i="9"/>
  <c r="D857" i="9"/>
  <c r="E687" i="9"/>
  <c r="G723" i="9"/>
  <c r="G789" i="9"/>
  <c r="E649" i="9"/>
  <c r="E794" i="9"/>
  <c r="D679" i="9"/>
  <c r="F657" i="9"/>
  <c r="F719" i="9"/>
  <c r="G690" i="9"/>
  <c r="G955" i="9"/>
  <c r="F730" i="9"/>
  <c r="E694" i="9"/>
  <c r="D654" i="9"/>
  <c r="F687" i="9"/>
  <c r="D723" i="9"/>
  <c r="E789" i="9"/>
  <c r="F649" i="9"/>
  <c r="F794" i="9"/>
  <c r="D657" i="9"/>
  <c r="E690" i="9"/>
  <c r="F748" i="9"/>
  <c r="E673" i="9"/>
  <c r="E654" i="9"/>
  <c r="D810" i="9"/>
  <c r="E787" i="9"/>
  <c r="E679" i="9"/>
  <c r="F679" i="9"/>
  <c r="E657" i="9"/>
  <c r="E748" i="9"/>
  <c r="F673" i="9"/>
  <c r="F654" i="9"/>
  <c r="D675" i="9"/>
  <c r="E810" i="9"/>
  <c r="D934" i="9"/>
  <c r="G735" i="9"/>
  <c r="G965" i="9"/>
  <c r="E902" i="9"/>
  <c r="F740" i="9"/>
  <c r="F902" i="9"/>
  <c r="D735" i="9"/>
  <c r="G750" i="9"/>
  <c r="E691" i="9"/>
  <c r="G876" i="9"/>
  <c r="G816" i="9"/>
  <c r="D663" i="9"/>
  <c r="E838" i="9"/>
  <c r="E759" i="9"/>
  <c r="F838" i="9"/>
  <c r="D917" i="9"/>
  <c r="D893" i="9"/>
  <c r="E635" i="9"/>
  <c r="F765" i="9"/>
  <c r="G663" i="9"/>
  <c r="D837" i="9"/>
  <c r="F759" i="9"/>
  <c r="F635" i="9"/>
  <c r="E663" i="9"/>
  <c r="G898" i="9"/>
  <c r="G902" i="9"/>
  <c r="E735" i="9"/>
  <c r="G635" i="9"/>
  <c r="D759" i="9"/>
  <c r="F848" i="9"/>
  <c r="D989" i="9"/>
  <c r="F876" i="9"/>
  <c r="D691" i="9"/>
  <c r="G987" i="9"/>
  <c r="F898" i="9"/>
  <c r="F893" i="9"/>
  <c r="G970" i="9"/>
  <c r="F965" i="9"/>
  <c r="G852" i="9"/>
  <c r="D935" i="9"/>
  <c r="D765" i="9"/>
  <c r="E750" i="9"/>
  <c r="F785" i="9"/>
  <c r="E837" i="9"/>
  <c r="D786" i="9"/>
  <c r="G908" i="9"/>
  <c r="D876" i="9"/>
  <c r="G838" i="9"/>
  <c r="F691" i="9"/>
  <c r="F917" i="9"/>
  <c r="E893" i="9"/>
  <c r="D816" i="9"/>
  <c r="G864" i="9"/>
  <c r="D801" i="9"/>
  <c r="F811" i="9"/>
  <c r="F705" i="9"/>
  <c r="E740" i="9"/>
  <c r="E965" i="9"/>
  <c r="E764" i="9"/>
  <c r="E765" i="9"/>
  <c r="F750" i="9"/>
  <c r="G785" i="9"/>
  <c r="F837" i="9"/>
  <c r="D963" i="9"/>
  <c r="D822" i="9"/>
  <c r="G917" i="9"/>
  <c r="F816" i="9"/>
  <c r="D864" i="9"/>
  <c r="E801" i="9"/>
  <c r="G811" i="9"/>
  <c r="D705" i="9"/>
  <c r="D740" i="9"/>
  <c r="F764" i="9"/>
  <c r="E786" i="9"/>
  <c r="F689" i="9"/>
  <c r="F908" i="9"/>
  <c r="D785" i="9"/>
  <c r="F786" i="9"/>
  <c r="D689" i="9"/>
  <c r="E699" i="9"/>
  <c r="E963" i="9"/>
  <c r="G982" i="9"/>
  <c r="E908" i="9"/>
  <c r="G901" i="9"/>
  <c r="E815" i="9"/>
  <c r="E822" i="9"/>
  <c r="E864" i="9"/>
  <c r="G801" i="9"/>
  <c r="E811" i="9"/>
  <c r="E705" i="9"/>
  <c r="D764" i="9"/>
  <c r="F815" i="9"/>
  <c r="E987" i="9"/>
  <c r="D970" i="9"/>
  <c r="D699" i="9"/>
  <c r="F982" i="9"/>
  <c r="F901" i="9"/>
  <c r="F822" i="9"/>
  <c r="G689" i="9"/>
  <c r="G963" i="9"/>
  <c r="G989" i="9"/>
  <c r="D982" i="9"/>
  <c r="D901" i="9"/>
  <c r="D815" i="9"/>
  <c r="D987" i="9"/>
  <c r="D898" i="9"/>
  <c r="E970" i="9"/>
  <c r="G848" i="9"/>
  <c r="F989" i="9"/>
  <c r="D848" i="9"/>
  <c r="F699" i="9"/>
  <c r="F852" i="9"/>
  <c r="G935" i="9"/>
  <c r="E760" i="9"/>
  <c r="D682" i="9"/>
  <c r="G745" i="9"/>
  <c r="E725" i="9"/>
  <c r="G791" i="9"/>
  <c r="G682" i="9"/>
  <c r="E745" i="9"/>
  <c r="F799" i="9"/>
  <c r="D697" i="9"/>
  <c r="D747" i="9"/>
  <c r="E731" i="9"/>
  <c r="G804" i="9"/>
  <c r="D804" i="9"/>
  <c r="D799" i="9"/>
  <c r="E697" i="9"/>
  <c r="F747" i="9"/>
  <c r="F760" i="9"/>
  <c r="D725" i="9"/>
  <c r="D791" i="9"/>
  <c r="F725" i="9"/>
  <c r="E791" i="9"/>
  <c r="D807" i="9"/>
  <c r="D38" i="9"/>
  <c r="D36" i="9"/>
  <c r="E862" i="9"/>
  <c r="D865" i="9"/>
  <c r="D912" i="9"/>
  <c r="D891" i="9"/>
  <c r="F953" i="9"/>
  <c r="F924" i="9"/>
  <c r="F856" i="9"/>
  <c r="D924" i="9"/>
  <c r="G858" i="9"/>
  <c r="F858" i="9"/>
  <c r="E858" i="9"/>
  <c r="D858" i="9"/>
  <c r="G952" i="9"/>
  <c r="E952" i="9"/>
  <c r="D952" i="9"/>
  <c r="F875" i="9"/>
  <c r="G875" i="9"/>
  <c r="F809" i="9"/>
  <c r="D809" i="9"/>
  <c r="E809" i="9"/>
  <c r="G683" i="9"/>
  <c r="F683" i="9"/>
  <c r="E683" i="9"/>
  <c r="D683" i="9"/>
  <c r="G951" i="9"/>
  <c r="D875" i="9"/>
  <c r="F833" i="9"/>
  <c r="G833" i="9"/>
  <c r="E833" i="9"/>
  <c r="D833" i="9"/>
  <c r="E897" i="9"/>
  <c r="D897" i="9"/>
  <c r="G897" i="9"/>
  <c r="D997" i="9"/>
  <c r="E997" i="9"/>
  <c r="G997" i="9"/>
  <c r="D892" i="9"/>
  <c r="E892" i="9"/>
  <c r="G892" i="9"/>
  <c r="F892" i="9"/>
  <c r="E772" i="9"/>
  <c r="F772" i="9"/>
  <c r="D772" i="9"/>
  <c r="E894" i="9"/>
  <c r="D894" i="9"/>
  <c r="G894" i="9"/>
  <c r="D880" i="9"/>
  <c r="D951" i="9"/>
  <c r="D881" i="9"/>
  <c r="D1000" i="9"/>
  <c r="G1000" i="9"/>
  <c r="F1000" i="9"/>
  <c r="F867" i="9"/>
  <c r="G867" i="9"/>
  <c r="E836" i="9"/>
  <c r="D836" i="9"/>
  <c r="G836" i="9"/>
  <c r="E851" i="9"/>
  <c r="E880" i="9"/>
  <c r="D817" i="9"/>
  <c r="E951" i="9"/>
  <c r="D896" i="9"/>
  <c r="G954" i="9"/>
  <c r="E954" i="9"/>
  <c r="D954" i="9"/>
  <c r="F959" i="9"/>
  <c r="E959" i="9"/>
  <c r="D959" i="9"/>
  <c r="G866" i="9"/>
  <c r="F866" i="9"/>
  <c r="E866" i="9"/>
  <c r="D866" i="9"/>
  <c r="E817" i="9"/>
  <c r="D851" i="9"/>
  <c r="F836" i="9"/>
  <c r="E1000" i="9"/>
  <c r="G772" i="9"/>
  <c r="F952" i="9"/>
  <c r="F943" i="9"/>
  <c r="D943" i="9"/>
  <c r="G943" i="9"/>
  <c r="F880" i="9"/>
  <c r="E867" i="9"/>
  <c r="F897" i="9"/>
  <c r="G949" i="9"/>
  <c r="D949" i="9"/>
  <c r="F873" i="9"/>
  <c r="E873" i="9"/>
  <c r="D873" i="9"/>
  <c r="E896" i="9"/>
  <c r="G896" i="9"/>
  <c r="D884" i="9"/>
  <c r="E884" i="9"/>
  <c r="G884" i="9"/>
  <c r="E881" i="9"/>
  <c r="G881" i="9"/>
  <c r="F851" i="9"/>
  <c r="G817" i="9"/>
  <c r="F954" i="9"/>
  <c r="E949" i="9"/>
  <c r="E943" i="9"/>
  <c r="G873" i="9"/>
  <c r="D867" i="9"/>
  <c r="D793" i="9"/>
  <c r="E849" i="9"/>
  <c r="G787" i="9"/>
  <c r="G964" i="9"/>
  <c r="E993" i="9"/>
  <c r="E857" i="9"/>
  <c r="D805" i="9"/>
  <c r="F863" i="9"/>
  <c r="F849" i="9"/>
  <c r="F787" i="9"/>
  <c r="F996" i="9"/>
  <c r="D925" i="9"/>
  <c r="G945" i="9"/>
  <c r="E911" i="9"/>
  <c r="G824" i="9"/>
  <c r="D846" i="9"/>
  <c r="G825" i="9"/>
  <c r="D937" i="9"/>
  <c r="G906" i="9"/>
  <c r="D734" i="9"/>
  <c r="D936" i="9"/>
  <c r="E946" i="9"/>
  <c r="D948" i="9"/>
  <c r="D973" i="9"/>
  <c r="F993" i="9"/>
  <c r="G991" i="9"/>
  <c r="D926" i="9"/>
  <c r="F857" i="9"/>
  <c r="E856" i="9"/>
  <c r="F862" i="9"/>
  <c r="G805" i="9"/>
  <c r="G863" i="9"/>
  <c r="E983" i="9"/>
  <c r="G934" i="9"/>
  <c r="E792" i="9"/>
  <c r="G827" i="9"/>
  <c r="D998" i="9"/>
  <c r="D885" i="9"/>
  <c r="G933" i="9"/>
  <c r="E805" i="9"/>
  <c r="D863" i="9"/>
  <c r="E934" i="9"/>
  <c r="G844" i="9"/>
  <c r="G753" i="9"/>
  <c r="D996" i="9"/>
  <c r="D792" i="9"/>
  <c r="E827" i="9"/>
  <c r="F796" i="9"/>
  <c r="D825" i="9"/>
  <c r="G781" i="9"/>
  <c r="D956" i="9"/>
  <c r="D976" i="9"/>
  <c r="E861" i="9"/>
  <c r="G946" i="9"/>
  <c r="D961" i="9"/>
  <c r="E991" i="9"/>
  <c r="G860" i="9"/>
  <c r="D808" i="9"/>
  <c r="D907" i="9"/>
  <c r="G912" i="9"/>
  <c r="D844" i="9"/>
  <c r="D753" i="9"/>
  <c r="F792" i="9"/>
  <c r="F827" i="9"/>
  <c r="G796" i="9"/>
  <c r="D781" i="9"/>
  <c r="E924" i="9"/>
  <c r="F974" i="9"/>
  <c r="E905" i="9"/>
  <c r="E976" i="9"/>
  <c r="G861" i="9"/>
  <c r="G813" i="9"/>
  <c r="D979" i="9"/>
  <c r="F966" i="9"/>
  <c r="F961" i="9"/>
  <c r="F808" i="9"/>
  <c r="E758" i="9"/>
  <c r="E907" i="9"/>
  <c r="F732" i="9"/>
  <c r="E793" i="9"/>
  <c r="F964" i="9"/>
  <c r="E781" i="9"/>
  <c r="D955" i="9"/>
  <c r="D974" i="9"/>
  <c r="F861" i="9"/>
  <c r="F944" i="9"/>
  <c r="E732" i="9"/>
  <c r="D756" i="9"/>
  <c r="F955" i="9"/>
  <c r="E974" i="9"/>
  <c r="D784" i="9"/>
  <c r="F972" i="9"/>
  <c r="E953" i="9"/>
  <c r="E879" i="9"/>
  <c r="G793" i="9"/>
  <c r="D994" i="9"/>
  <c r="G889" i="9"/>
  <c r="E994" i="9"/>
  <c r="G925" i="9"/>
  <c r="E756" i="9"/>
  <c r="D813" i="9"/>
  <c r="E925" i="9"/>
  <c r="G756" i="9"/>
  <c r="E813" i="9"/>
  <c r="G941" i="9"/>
  <c r="F788" i="9"/>
  <c r="G788" i="9"/>
  <c r="F932" i="9"/>
  <c r="D913" i="9"/>
  <c r="G975" i="9"/>
  <c r="G918" i="9"/>
  <c r="D790" i="9"/>
  <c r="D826" i="9"/>
  <c r="F941" i="9"/>
  <c r="E802" i="9"/>
  <c r="E918" i="9"/>
  <c r="E790" i="9"/>
  <c r="E941" i="9"/>
  <c r="F802" i="9"/>
  <c r="E932" i="9"/>
  <c r="E788" i="9"/>
  <c r="G932" i="9"/>
  <c r="F913" i="9"/>
  <c r="E975" i="9"/>
  <c r="F918" i="9"/>
  <c r="F790" i="9"/>
  <c r="D802" i="9"/>
  <c r="D975" i="9"/>
  <c r="G913" i="9"/>
  <c r="E882" i="9"/>
  <c r="E871" i="9"/>
  <c r="F948" i="9"/>
  <c r="F998" i="9"/>
  <c r="E944" i="9"/>
  <c r="F885" i="9"/>
  <c r="F933" i="9"/>
  <c r="G784" i="9"/>
  <c r="G948" i="9"/>
  <c r="E998" i="9"/>
  <c r="G944" i="9"/>
  <c r="E885" i="9"/>
  <c r="E961" i="9"/>
  <c r="F871" i="9"/>
  <c r="G871" i="9"/>
  <c r="E938" i="9"/>
  <c r="D832" i="9"/>
  <c r="F938" i="9"/>
  <c r="E832" i="9"/>
  <c r="D887" i="9"/>
  <c r="D971" i="9"/>
  <c r="F882" i="9"/>
  <c r="D988" i="9"/>
  <c r="F969" i="9"/>
  <c r="F826" i="9"/>
  <c r="G914" i="9"/>
  <c r="F870" i="9"/>
  <c r="E971" i="9"/>
  <c r="E958" i="9"/>
  <c r="G882" i="9"/>
  <c r="E845" i="9"/>
  <c r="G768" i="9"/>
  <c r="E850" i="9"/>
  <c r="E826" i="9"/>
  <c r="G845" i="9"/>
  <c r="E909" i="9"/>
  <c r="F820" i="9"/>
  <c r="D923" i="9"/>
  <c r="G942" i="9"/>
  <c r="F900" i="9"/>
  <c r="D895" i="9"/>
  <c r="D904" i="9"/>
  <c r="F828" i="9"/>
  <c r="D920" i="9"/>
  <c r="E978" i="9"/>
  <c r="E979" i="9"/>
  <c r="D870" i="9"/>
  <c r="G971" i="9"/>
  <c r="F990" i="9"/>
  <c r="E985" i="9"/>
  <c r="G800" i="9"/>
  <c r="G850" i="9"/>
  <c r="G927" i="9"/>
  <c r="E887" i="9"/>
  <c r="F887" i="9"/>
  <c r="G909" i="9"/>
  <c r="F800" i="9"/>
  <c r="E927" i="9"/>
  <c r="D889" i="9"/>
  <c r="G820" i="9"/>
  <c r="E923" i="9"/>
  <c r="F956" i="9"/>
  <c r="F942" i="9"/>
  <c r="E937" i="9"/>
  <c r="G900" i="9"/>
  <c r="E895" i="9"/>
  <c r="E904" i="9"/>
  <c r="G828" i="9"/>
  <c r="E920" i="9"/>
  <c r="F978" i="9"/>
  <c r="F979" i="9"/>
  <c r="D939" i="9"/>
  <c r="D990" i="9"/>
  <c r="F985" i="9"/>
  <c r="D877" i="9"/>
  <c r="D800" i="9"/>
  <c r="D909" i="9"/>
  <c r="G920" i="9"/>
  <c r="D978" i="9"/>
  <c r="G990" i="9"/>
  <c r="F850" i="9"/>
  <c r="D820" i="9"/>
  <c r="F923" i="9"/>
  <c r="D942" i="9"/>
  <c r="E900" i="9"/>
  <c r="F895" i="9"/>
  <c r="G904" i="9"/>
  <c r="D828" i="9"/>
  <c r="E891" i="9"/>
  <c r="E939" i="9"/>
  <c r="E877" i="9"/>
  <c r="E889" i="9"/>
  <c r="G983" i="9"/>
  <c r="D938" i="9"/>
  <c r="E972" i="9"/>
  <c r="F997" i="9"/>
  <c r="D933" i="9"/>
  <c r="D953" i="9"/>
  <c r="G959" i="9"/>
  <c r="D852" i="9"/>
  <c r="F832" i="9"/>
  <c r="F935" i="9"/>
  <c r="D879" i="9"/>
  <c r="X12" i="9"/>
  <c r="X10" i="9" l="1"/>
  <c r="X27" i="9"/>
  <c r="E29" i="9"/>
  <c r="F29" i="9" s="1"/>
  <c r="G29" i="9" s="1"/>
  <c r="E30" i="9" l="1"/>
  <c r="F30" i="9" s="1"/>
  <c r="G30" i="9" s="1"/>
  <c r="E31" i="9" l="1"/>
  <c r="F31" i="9" s="1"/>
  <c r="G31" i="9" s="1"/>
  <c r="E32" i="9" l="1"/>
  <c r="F32" i="9" s="1"/>
  <c r="G32" i="9" s="1"/>
  <c r="E33" i="9" l="1"/>
  <c r="F33" i="9" s="1"/>
  <c r="G33" i="9" s="1"/>
  <c r="E34" i="9" l="1"/>
  <c r="F34" i="9" s="1"/>
  <c r="G34" i="9" s="1"/>
  <c r="E35" i="9" l="1"/>
  <c r="F35" i="9" s="1"/>
  <c r="G35" i="9" s="1"/>
  <c r="E36" i="9" l="1"/>
  <c r="F36" i="9" s="1"/>
  <c r="G36" i="9" s="1"/>
  <c r="E37" i="9" l="1"/>
  <c r="F37" i="9" s="1"/>
  <c r="G37" i="9" s="1"/>
  <c r="E38" i="9" l="1"/>
  <c r="F38" i="9" s="1"/>
  <c r="G38" i="9" s="1"/>
  <c r="E39" i="9" l="1"/>
  <c r="F39" i="9" s="1"/>
  <c r="G39" i="9" s="1"/>
  <c r="E40" i="9" l="1"/>
  <c r="F40" i="9" s="1"/>
  <c r="G40" i="9" s="1"/>
  <c r="E41" i="9" l="1"/>
  <c r="F41" i="9" s="1"/>
  <c r="G41" i="9" s="1"/>
  <c r="E42" i="9" l="1"/>
  <c r="F42" i="9" s="1"/>
  <c r="G42" i="9" s="1"/>
  <c r="E43" i="9" l="1"/>
  <c r="F43" i="9" s="1"/>
  <c r="G43" i="9" s="1"/>
  <c r="E44" i="9" l="1"/>
  <c r="F44" i="9" s="1"/>
  <c r="G44" i="9" s="1"/>
  <c r="E45" i="9" l="1"/>
  <c r="F45" i="9" s="1"/>
  <c r="G45" i="9" s="1"/>
  <c r="E46" i="9" l="1"/>
  <c r="F46" i="9" s="1"/>
  <c r="G46" i="9" s="1"/>
  <c r="E47" i="9" l="1"/>
  <c r="F47" i="9" s="1"/>
  <c r="G47" i="9" s="1"/>
  <c r="E48" i="9" l="1"/>
  <c r="F48" i="9" s="1"/>
  <c r="G48" i="9" s="1"/>
  <c r="E49" i="9" l="1"/>
  <c r="F49" i="9" s="1"/>
  <c r="G49" i="9" s="1"/>
  <c r="E50" i="9" l="1"/>
  <c r="F50" i="9" s="1"/>
  <c r="G50" i="9" s="1"/>
  <c r="E51" i="9" l="1"/>
  <c r="F51" i="9" s="1"/>
  <c r="G51" i="9" s="1"/>
  <c r="E52" i="9" l="1"/>
  <c r="F52" i="9" s="1"/>
  <c r="G52" i="9" s="1"/>
  <c r="E53" i="9" l="1"/>
  <c r="F53" i="9" s="1"/>
  <c r="G53" i="9" s="1"/>
  <c r="E54" i="9" l="1"/>
  <c r="F54" i="9" s="1"/>
  <c r="G54" i="9" s="1"/>
  <c r="E55" i="9" l="1"/>
  <c r="F55" i="9" s="1"/>
  <c r="G55" i="9" s="1"/>
  <c r="E56" i="9" l="1"/>
  <c r="F56" i="9" s="1"/>
  <c r="G56" i="9" s="1"/>
  <c r="E57" i="9" l="1"/>
  <c r="F57" i="9" s="1"/>
  <c r="G57" i="9" s="1"/>
  <c r="E58" i="9" l="1"/>
  <c r="F58" i="9" s="1"/>
  <c r="G58" i="9" s="1"/>
  <c r="E59" i="9" l="1"/>
  <c r="F59" i="9" s="1"/>
  <c r="G59" i="9" s="1"/>
  <c r="E60" i="9" l="1"/>
  <c r="F60" i="9" s="1"/>
  <c r="G60" i="9" s="1"/>
  <c r="E61" i="9" l="1"/>
  <c r="F61" i="9" s="1"/>
  <c r="G61" i="9" s="1"/>
  <c r="E62" i="9" l="1"/>
  <c r="F62" i="9" s="1"/>
  <c r="G62" i="9" s="1"/>
  <c r="E63" i="9" l="1"/>
  <c r="F63" i="9" s="1"/>
  <c r="G63" i="9" s="1"/>
  <c r="E64" i="9" l="1"/>
  <c r="F64" i="9" s="1"/>
  <c r="G64" i="9" s="1"/>
  <c r="E65" i="9" l="1"/>
  <c r="F65" i="9" s="1"/>
  <c r="G65" i="9" s="1"/>
  <c r="E66" i="9" l="1"/>
  <c r="F66" i="9" s="1"/>
  <c r="G66" i="9" s="1"/>
  <c r="E67" i="9" l="1"/>
  <c r="F67" i="9" s="1"/>
  <c r="G67" i="9" s="1"/>
  <c r="E68" i="9" l="1"/>
  <c r="F68" i="9" s="1"/>
  <c r="G68" i="9" s="1"/>
  <c r="E69" i="9" l="1"/>
  <c r="F69" i="9" s="1"/>
  <c r="G69" i="9" s="1"/>
  <c r="E70" i="9" l="1"/>
  <c r="F70" i="9" s="1"/>
  <c r="G70" i="9" s="1"/>
  <c r="E71" i="9" l="1"/>
  <c r="F71" i="9" s="1"/>
  <c r="G71" i="9" s="1"/>
  <c r="E72" i="9" l="1"/>
  <c r="F72" i="9" s="1"/>
  <c r="G72" i="9" s="1"/>
  <c r="E73" i="9" l="1"/>
  <c r="F73" i="9" s="1"/>
  <c r="G73" i="9" s="1"/>
  <c r="E74" i="9" l="1"/>
  <c r="F74" i="9" s="1"/>
  <c r="G74" i="9" s="1"/>
  <c r="E75" i="9" l="1"/>
  <c r="F75" i="9" s="1"/>
  <c r="G75" i="9" s="1"/>
  <c r="E76" i="9" l="1"/>
  <c r="F76" i="9" s="1"/>
  <c r="G76" i="9" s="1"/>
  <c r="E77" i="9" l="1"/>
  <c r="F77" i="9" s="1"/>
  <c r="G77" i="9" s="1"/>
  <c r="E78" i="9" l="1"/>
  <c r="F78" i="9" s="1"/>
  <c r="G78" i="9" s="1"/>
  <c r="E79" i="9" l="1"/>
  <c r="F79" i="9" s="1"/>
  <c r="G79" i="9" s="1"/>
  <c r="E80" i="9" l="1"/>
  <c r="F80" i="9" s="1"/>
  <c r="G80" i="9" s="1"/>
  <c r="E81" i="9" l="1"/>
  <c r="F81" i="9" s="1"/>
  <c r="G81" i="9" s="1"/>
  <c r="E82" i="9" l="1"/>
  <c r="F82" i="9" s="1"/>
  <c r="G82" i="9" s="1"/>
  <c r="E83" i="9" l="1"/>
  <c r="F83" i="9" s="1"/>
  <c r="G83" i="9" s="1"/>
  <c r="E84" i="9" l="1"/>
  <c r="F84" i="9" s="1"/>
  <c r="G84" i="9" s="1"/>
  <c r="E85" i="9" l="1"/>
  <c r="F85" i="9" s="1"/>
  <c r="G85" i="9" s="1"/>
  <c r="E86" i="9" l="1"/>
  <c r="F86" i="9" s="1"/>
  <c r="G86" i="9" s="1"/>
  <c r="E87" i="9" l="1"/>
  <c r="F87" i="9" s="1"/>
  <c r="G87" i="9" s="1"/>
  <c r="E88" i="9" l="1"/>
  <c r="F88" i="9" s="1"/>
  <c r="G88" i="9" s="1"/>
  <c r="E89" i="9" l="1"/>
  <c r="F89" i="9" s="1"/>
  <c r="G89" i="9" s="1"/>
  <c r="E90" i="9" l="1"/>
  <c r="F90" i="9" s="1"/>
  <c r="G90" i="9" s="1"/>
  <c r="E91" i="9" l="1"/>
  <c r="F91" i="9" s="1"/>
  <c r="G91" i="9" s="1"/>
  <c r="E92" i="9" l="1"/>
  <c r="F92" i="9" s="1"/>
  <c r="G92" i="9" s="1"/>
  <c r="E93" i="9" l="1"/>
  <c r="F93" i="9" s="1"/>
  <c r="G93" i="9" s="1"/>
  <c r="E94" i="9" l="1"/>
  <c r="F94" i="9" s="1"/>
  <c r="G94" i="9" s="1"/>
  <c r="E95" i="9" l="1"/>
  <c r="F95" i="9" s="1"/>
  <c r="G95" i="9" s="1"/>
  <c r="E96" i="9" l="1"/>
  <c r="F96" i="9" s="1"/>
  <c r="G96" i="9" s="1"/>
  <c r="E97" i="9" l="1"/>
  <c r="F97" i="9" s="1"/>
  <c r="G97" i="9" s="1"/>
  <c r="E98" i="9" l="1"/>
  <c r="F98" i="9" s="1"/>
  <c r="G98" i="9" s="1"/>
  <c r="E99" i="9" l="1"/>
  <c r="F99" i="9" s="1"/>
  <c r="G99" i="9" s="1"/>
  <c r="E100" i="9" l="1"/>
  <c r="F100" i="9" s="1"/>
  <c r="G100" i="9" s="1"/>
  <c r="E101" i="9" l="1"/>
  <c r="F101" i="9" s="1"/>
  <c r="G101" i="9" s="1"/>
  <c r="E102" i="9" l="1"/>
  <c r="F102" i="9" s="1"/>
  <c r="G102" i="9" s="1"/>
  <c r="E103" i="9" l="1"/>
  <c r="F103" i="9" s="1"/>
  <c r="G103" i="9" s="1"/>
  <c r="E104" i="9" l="1"/>
  <c r="F104" i="9" s="1"/>
  <c r="G104" i="9" s="1"/>
  <c r="E105" i="9" l="1"/>
  <c r="F105" i="9" s="1"/>
  <c r="G105" i="9" s="1"/>
  <c r="E106" i="9" l="1"/>
  <c r="F106" i="9" s="1"/>
  <c r="G106" i="9" s="1"/>
  <c r="E107" i="9" l="1"/>
  <c r="F107" i="9" s="1"/>
  <c r="G107" i="9" s="1"/>
  <c r="E108" i="9" l="1"/>
  <c r="F108" i="9" s="1"/>
  <c r="G108" i="9" s="1"/>
  <c r="E109" i="9" l="1"/>
  <c r="F109" i="9" s="1"/>
  <c r="G109" i="9" s="1"/>
  <c r="E110" i="9" l="1"/>
  <c r="F110" i="9" s="1"/>
  <c r="G110" i="9" s="1"/>
  <c r="E111" i="9" l="1"/>
  <c r="F111" i="9" s="1"/>
  <c r="G111" i="9" s="1"/>
  <c r="E112" i="9" l="1"/>
  <c r="F112" i="9" s="1"/>
  <c r="G112" i="9" s="1"/>
  <c r="E113" i="9" l="1"/>
  <c r="F113" i="9" s="1"/>
  <c r="G113" i="9" s="1"/>
  <c r="E114" i="9" l="1"/>
  <c r="F114" i="9" s="1"/>
  <c r="G114" i="9" s="1"/>
  <c r="E115" i="9" l="1"/>
  <c r="F115" i="9" s="1"/>
  <c r="G115" i="9" s="1"/>
  <c r="E116" i="9" l="1"/>
  <c r="F116" i="9" s="1"/>
  <c r="G116" i="9" s="1"/>
  <c r="E117" i="9" l="1"/>
  <c r="F117" i="9" s="1"/>
  <c r="G117" i="9" s="1"/>
  <c r="E118" i="9" l="1"/>
  <c r="F118" i="9" s="1"/>
  <c r="G118" i="9" s="1"/>
  <c r="E119" i="9" l="1"/>
  <c r="F119" i="9" s="1"/>
  <c r="G119" i="9" s="1"/>
  <c r="E120" i="9" l="1"/>
  <c r="F120" i="9" s="1"/>
  <c r="G120" i="9" s="1"/>
  <c r="E121" i="9" l="1"/>
  <c r="F121" i="9" s="1"/>
  <c r="G121" i="9" s="1"/>
  <c r="E122" i="9" l="1"/>
  <c r="F122" i="9" s="1"/>
  <c r="G122" i="9" s="1"/>
  <c r="E123" i="9" l="1"/>
  <c r="F123" i="9" s="1"/>
  <c r="G123" i="9" s="1"/>
  <c r="E124" i="9" l="1"/>
  <c r="F124" i="9" s="1"/>
  <c r="G124" i="9" s="1"/>
  <c r="E125" i="9" l="1"/>
  <c r="F125" i="9" s="1"/>
  <c r="G125" i="9" s="1"/>
  <c r="E126" i="9" l="1"/>
  <c r="F126" i="9" s="1"/>
  <c r="G126" i="9" s="1"/>
  <c r="E127" i="9" l="1"/>
  <c r="F127" i="9" s="1"/>
  <c r="G127" i="9" s="1"/>
  <c r="E128" i="9" l="1"/>
  <c r="F128" i="9" s="1"/>
  <c r="G128" i="9" s="1"/>
  <c r="E129" i="9" l="1"/>
  <c r="F129" i="9" s="1"/>
  <c r="G129" i="9" s="1"/>
  <c r="E130" i="9" l="1"/>
  <c r="F130" i="9" s="1"/>
  <c r="G130" i="9" s="1"/>
  <c r="E131" i="9" l="1"/>
  <c r="F131" i="9" s="1"/>
  <c r="G131" i="9" s="1"/>
  <c r="E132" i="9" l="1"/>
  <c r="F132" i="9" s="1"/>
  <c r="G132" i="9" s="1"/>
  <c r="E133" i="9" l="1"/>
  <c r="F133" i="9" s="1"/>
  <c r="G133" i="9" s="1"/>
  <c r="E134" i="9" l="1"/>
  <c r="F134" i="9" s="1"/>
  <c r="G134" i="9" s="1"/>
  <c r="E135" i="9" l="1"/>
  <c r="F135" i="9" s="1"/>
  <c r="G135" i="9" s="1"/>
  <c r="E136" i="9" l="1"/>
  <c r="F136" i="9" s="1"/>
  <c r="G136" i="9" s="1"/>
  <c r="E137" i="9" l="1"/>
  <c r="F137" i="9" s="1"/>
  <c r="G137" i="9" s="1"/>
  <c r="E138" i="9" l="1"/>
  <c r="F138" i="9" s="1"/>
  <c r="G138" i="9" s="1"/>
  <c r="E139" i="9" l="1"/>
  <c r="F139" i="9" s="1"/>
  <c r="G139" i="9" s="1"/>
  <c r="E140" i="9" l="1"/>
  <c r="F140" i="9" s="1"/>
  <c r="G140" i="9" s="1"/>
  <c r="E141" i="9" l="1"/>
  <c r="F141" i="9" s="1"/>
  <c r="G141" i="9" s="1"/>
  <c r="E142" i="9" l="1"/>
  <c r="F142" i="9" s="1"/>
  <c r="G142" i="9" s="1"/>
  <c r="E143" i="9" l="1"/>
  <c r="F143" i="9" s="1"/>
  <c r="G143" i="9" s="1"/>
  <c r="E144" i="9" l="1"/>
  <c r="F144" i="9" s="1"/>
  <c r="G144" i="9" s="1"/>
  <c r="E145" i="9" l="1"/>
  <c r="F145" i="9" s="1"/>
  <c r="G145" i="9" s="1"/>
  <c r="E146" i="9" l="1"/>
  <c r="F146" i="9" s="1"/>
  <c r="G146" i="9" s="1"/>
  <c r="E147" i="9" l="1"/>
  <c r="F147" i="9" s="1"/>
  <c r="G147" i="9" s="1"/>
  <c r="E148" i="9" l="1"/>
  <c r="F148" i="9" s="1"/>
  <c r="G148" i="9" s="1"/>
  <c r="E149" i="9" l="1"/>
  <c r="F149" i="9" s="1"/>
  <c r="G149" i="9" s="1"/>
  <c r="E150" i="9" l="1"/>
  <c r="F150" i="9" s="1"/>
  <c r="G150" i="9" s="1"/>
  <c r="E151" i="9" l="1"/>
  <c r="F151" i="9" s="1"/>
  <c r="G151" i="9" s="1"/>
  <c r="E152" i="9" l="1"/>
  <c r="F152" i="9" s="1"/>
  <c r="G152" i="9" s="1"/>
  <c r="E153" i="9" l="1"/>
  <c r="F153" i="9" s="1"/>
  <c r="G153" i="9" s="1"/>
  <c r="E154" i="9" l="1"/>
  <c r="F154" i="9" s="1"/>
  <c r="G154" i="9" s="1"/>
  <c r="E155" i="9" l="1"/>
  <c r="F155" i="9" s="1"/>
  <c r="G155" i="9" s="1"/>
  <c r="E156" i="9" l="1"/>
  <c r="F156" i="9" s="1"/>
  <c r="G156" i="9" s="1"/>
  <c r="E157" i="9" l="1"/>
  <c r="F157" i="9" s="1"/>
  <c r="G157" i="9" s="1"/>
  <c r="E158" i="9" l="1"/>
  <c r="F158" i="9" s="1"/>
  <c r="G158" i="9" s="1"/>
  <c r="E159" i="9" l="1"/>
  <c r="F159" i="9" s="1"/>
  <c r="G159" i="9" s="1"/>
  <c r="E160" i="9" l="1"/>
  <c r="F160" i="9" s="1"/>
  <c r="G160" i="9" s="1"/>
  <c r="E161" i="9" l="1"/>
  <c r="F161" i="9" s="1"/>
  <c r="G161" i="9" s="1"/>
  <c r="E162" i="9" l="1"/>
  <c r="F162" i="9" s="1"/>
  <c r="G162" i="9" s="1"/>
  <c r="E163" i="9" l="1"/>
  <c r="F163" i="9" s="1"/>
  <c r="G163" i="9" s="1"/>
  <c r="E164" i="9" l="1"/>
  <c r="F164" i="9" s="1"/>
  <c r="G164" i="9" s="1"/>
  <c r="E165" i="9" l="1"/>
  <c r="F165" i="9" s="1"/>
  <c r="G165" i="9" s="1"/>
  <c r="E166" i="9" l="1"/>
  <c r="F166" i="9" s="1"/>
  <c r="G166" i="9" s="1"/>
  <c r="E167" i="9" l="1"/>
  <c r="F167" i="9" s="1"/>
  <c r="G167" i="9" s="1"/>
  <c r="E168" i="9" l="1"/>
  <c r="F168" i="9" s="1"/>
  <c r="G168" i="9" s="1"/>
  <c r="E169" i="9" l="1"/>
  <c r="F169" i="9" s="1"/>
  <c r="G169" i="9" s="1"/>
  <c r="E170" i="9" l="1"/>
  <c r="F170" i="9" s="1"/>
  <c r="G170" i="9" s="1"/>
  <c r="E171" i="9" l="1"/>
  <c r="F171" i="9" s="1"/>
  <c r="G171" i="9" s="1"/>
  <c r="E172" i="9" l="1"/>
  <c r="F172" i="9" s="1"/>
  <c r="G172" i="9" s="1"/>
  <c r="E173" i="9" l="1"/>
  <c r="F173" i="9" s="1"/>
  <c r="G173" i="9" s="1"/>
  <c r="E174" i="9" l="1"/>
  <c r="F174" i="9" s="1"/>
  <c r="G174" i="9" s="1"/>
  <c r="E175" i="9" l="1"/>
  <c r="F175" i="9" s="1"/>
  <c r="G175" i="9" s="1"/>
  <c r="E176" i="9" l="1"/>
  <c r="F176" i="9" s="1"/>
  <c r="G176" i="9" s="1"/>
  <c r="E177" i="9" l="1"/>
  <c r="F177" i="9" s="1"/>
  <c r="G177" i="9" s="1"/>
  <c r="E178" i="9" l="1"/>
  <c r="F178" i="9" s="1"/>
  <c r="G178" i="9" s="1"/>
  <c r="E179" i="9" l="1"/>
  <c r="F179" i="9" s="1"/>
  <c r="G179" i="9" s="1"/>
  <c r="E180" i="9" l="1"/>
  <c r="F180" i="9" s="1"/>
  <c r="G180" i="9" s="1"/>
  <c r="E181" i="9" l="1"/>
  <c r="F181" i="9" s="1"/>
  <c r="G181" i="9" s="1"/>
  <c r="E182" i="9" l="1"/>
  <c r="F182" i="9" s="1"/>
  <c r="G182" i="9" s="1"/>
  <c r="E183" i="9" l="1"/>
  <c r="F183" i="9" s="1"/>
  <c r="G183" i="9" s="1"/>
  <c r="E184" i="9" l="1"/>
  <c r="F184" i="9" s="1"/>
  <c r="G184" i="9" s="1"/>
  <c r="E185" i="9" l="1"/>
  <c r="F185" i="9" s="1"/>
  <c r="G185" i="9" s="1"/>
  <c r="E186" i="9" l="1"/>
  <c r="F186" i="9" s="1"/>
  <c r="G186" i="9" s="1"/>
  <c r="E187" i="9" l="1"/>
  <c r="F187" i="9" s="1"/>
  <c r="G187" i="9" s="1"/>
  <c r="E188" i="9" l="1"/>
  <c r="F188" i="9" s="1"/>
  <c r="G188" i="9" s="1"/>
  <c r="E189" i="9" l="1"/>
  <c r="F189" i="9" s="1"/>
  <c r="G189" i="9" s="1"/>
  <c r="E190" i="9" l="1"/>
  <c r="F190" i="9" s="1"/>
  <c r="G190" i="9" s="1"/>
  <c r="E191" i="9" l="1"/>
  <c r="F191" i="9" s="1"/>
  <c r="G191" i="9" s="1"/>
  <c r="E192" i="9" l="1"/>
  <c r="F192" i="9" s="1"/>
  <c r="G192" i="9" s="1"/>
  <c r="E193" i="9" l="1"/>
  <c r="F193" i="9" s="1"/>
  <c r="G193" i="9" s="1"/>
  <c r="E194" i="9" l="1"/>
  <c r="F194" i="9" s="1"/>
  <c r="G194" i="9" s="1"/>
  <c r="E195" i="9" l="1"/>
  <c r="F195" i="9" s="1"/>
  <c r="G195" i="9" s="1"/>
  <c r="E196" i="9" l="1"/>
  <c r="F196" i="9" s="1"/>
  <c r="G196" i="9" s="1"/>
  <c r="E197" i="9" l="1"/>
  <c r="F197" i="9" s="1"/>
  <c r="G197" i="9" s="1"/>
  <c r="E198" i="9" l="1"/>
  <c r="F198" i="9" s="1"/>
  <c r="G198" i="9" s="1"/>
  <c r="E199" i="9" l="1"/>
  <c r="F199" i="9" s="1"/>
  <c r="G199" i="9" s="1"/>
  <c r="E200" i="9" l="1"/>
  <c r="F200" i="9" s="1"/>
  <c r="G200" i="9" s="1"/>
  <c r="E201" i="9" l="1"/>
  <c r="F201" i="9" s="1"/>
  <c r="G201" i="9" s="1"/>
  <c r="E202" i="9" l="1"/>
  <c r="F202" i="9" s="1"/>
  <c r="G202" i="9" s="1"/>
  <c r="E203" i="9" l="1"/>
  <c r="F203" i="9" s="1"/>
  <c r="G203" i="9" s="1"/>
  <c r="E204" i="9" l="1"/>
  <c r="F204" i="9" s="1"/>
  <c r="G204" i="9" s="1"/>
  <c r="E205" i="9" l="1"/>
  <c r="F205" i="9" s="1"/>
  <c r="G205" i="9" s="1"/>
  <c r="E206" i="9" l="1"/>
  <c r="F206" i="9" s="1"/>
  <c r="G206" i="9" s="1"/>
  <c r="E207" i="9" l="1"/>
  <c r="F207" i="9" s="1"/>
  <c r="G207" i="9" s="1"/>
  <c r="E208" i="9" l="1"/>
  <c r="F208" i="9" s="1"/>
  <c r="G208" i="9" s="1"/>
  <c r="E209" i="9" l="1"/>
  <c r="F209" i="9" s="1"/>
  <c r="G209" i="9" s="1"/>
  <c r="E210" i="9" l="1"/>
  <c r="F210" i="9" s="1"/>
  <c r="G210" i="9" s="1"/>
  <c r="E211" i="9" l="1"/>
  <c r="F211" i="9" s="1"/>
  <c r="G211" i="9" s="1"/>
  <c r="E212" i="9" l="1"/>
  <c r="F212" i="9" s="1"/>
  <c r="G212" i="9" s="1"/>
  <c r="E213" i="9" l="1"/>
  <c r="F213" i="9" s="1"/>
  <c r="G213" i="9" s="1"/>
  <c r="E214" i="9" l="1"/>
  <c r="F214" i="9" s="1"/>
  <c r="G214" i="9" s="1"/>
  <c r="E215" i="9" l="1"/>
  <c r="F215" i="9" s="1"/>
  <c r="G215" i="9" s="1"/>
  <c r="E216" i="9" l="1"/>
  <c r="F216" i="9" s="1"/>
  <c r="G216" i="9" s="1"/>
  <c r="E217" i="9" l="1"/>
  <c r="F217" i="9" s="1"/>
  <c r="G217" i="9" s="1"/>
  <c r="E218" i="9" l="1"/>
  <c r="F218" i="9" s="1"/>
  <c r="G218" i="9" s="1"/>
  <c r="E219" i="9" l="1"/>
  <c r="F219" i="9" s="1"/>
  <c r="G219" i="9" s="1"/>
  <c r="E220" i="9" l="1"/>
  <c r="F220" i="9" s="1"/>
  <c r="G220" i="9" s="1"/>
  <c r="E221" i="9" l="1"/>
  <c r="F221" i="9" s="1"/>
  <c r="G221" i="9" s="1"/>
  <c r="E222" i="9" l="1"/>
  <c r="F222" i="9" s="1"/>
  <c r="G222" i="9" s="1"/>
  <c r="E223" i="9" l="1"/>
  <c r="F223" i="9" s="1"/>
  <c r="G223" i="9" s="1"/>
  <c r="E224" i="9" l="1"/>
  <c r="F224" i="9" s="1"/>
  <c r="G224" i="9" s="1"/>
  <c r="E225" i="9" l="1"/>
  <c r="F225" i="9" s="1"/>
  <c r="G225" i="9" s="1"/>
  <c r="E226" i="9" l="1"/>
  <c r="F226" i="9" s="1"/>
  <c r="G226" i="9" s="1"/>
  <c r="E227" i="9" l="1"/>
  <c r="F227" i="9" s="1"/>
  <c r="G227" i="9" s="1"/>
  <c r="E228" i="9" l="1"/>
  <c r="F228" i="9" s="1"/>
  <c r="G228" i="9" s="1"/>
  <c r="E229" i="9" l="1"/>
  <c r="F229" i="9" s="1"/>
  <c r="G229" i="9" s="1"/>
  <c r="E230" i="9" l="1"/>
  <c r="F230" i="9" s="1"/>
  <c r="G230" i="9" s="1"/>
  <c r="E231" i="9" l="1"/>
  <c r="F231" i="9" s="1"/>
  <c r="G231" i="9" s="1"/>
  <c r="E232" i="9" l="1"/>
  <c r="F232" i="9" s="1"/>
  <c r="G232" i="9" s="1"/>
  <c r="E233" i="9" l="1"/>
  <c r="F233" i="9" s="1"/>
  <c r="G233" i="9" s="1"/>
  <c r="E234" i="9" l="1"/>
  <c r="F234" i="9" s="1"/>
  <c r="G234" i="9" s="1"/>
  <c r="E235" i="9" l="1"/>
  <c r="F235" i="9" s="1"/>
  <c r="G235" i="9" s="1"/>
  <c r="E236" i="9" l="1"/>
  <c r="F236" i="9" s="1"/>
  <c r="G236" i="9" s="1"/>
  <c r="E237" i="9" l="1"/>
  <c r="F237" i="9" s="1"/>
  <c r="G237" i="9" s="1"/>
  <c r="E238" i="9" l="1"/>
  <c r="F238" i="9" s="1"/>
  <c r="G238" i="9" s="1"/>
  <c r="E239" i="9" l="1"/>
  <c r="F239" i="9" s="1"/>
  <c r="G239" i="9" s="1"/>
  <c r="E240" i="9" l="1"/>
  <c r="F240" i="9" s="1"/>
  <c r="G240" i="9" s="1"/>
  <c r="E241" i="9" l="1"/>
  <c r="F241" i="9" s="1"/>
  <c r="G241" i="9" s="1"/>
  <c r="E242" i="9" l="1"/>
  <c r="F242" i="9" s="1"/>
  <c r="G242" i="9" s="1"/>
  <c r="E243" i="9" l="1"/>
  <c r="F243" i="9" s="1"/>
  <c r="G243" i="9" s="1"/>
  <c r="E244" i="9" l="1"/>
  <c r="F244" i="9" s="1"/>
  <c r="G244" i="9" s="1"/>
  <c r="E245" i="9" l="1"/>
  <c r="F245" i="9" s="1"/>
  <c r="G245" i="9" s="1"/>
  <c r="E246" i="9" l="1"/>
  <c r="F246" i="9" s="1"/>
  <c r="G246" i="9" s="1"/>
  <c r="E247" i="9" l="1"/>
  <c r="F247" i="9" s="1"/>
  <c r="G247" i="9" s="1"/>
  <c r="E248" i="9" l="1"/>
  <c r="F248" i="9" s="1"/>
  <c r="G248" i="9" s="1"/>
  <c r="E249" i="9" l="1"/>
  <c r="F249" i="9" s="1"/>
  <c r="G249" i="9" s="1"/>
  <c r="E250" i="9" l="1"/>
  <c r="F250" i="9" s="1"/>
  <c r="G250" i="9" s="1"/>
  <c r="E251" i="9" l="1"/>
  <c r="F251" i="9" s="1"/>
  <c r="G251" i="9" s="1"/>
  <c r="E252" i="9" l="1"/>
  <c r="F252" i="9" s="1"/>
  <c r="G252" i="9" s="1"/>
  <c r="E253" i="9" l="1"/>
  <c r="F253" i="9" s="1"/>
  <c r="G253" i="9" s="1"/>
  <c r="E254" i="9" l="1"/>
  <c r="F254" i="9" s="1"/>
  <c r="G254" i="9" s="1"/>
  <c r="E255" i="9" l="1"/>
  <c r="F255" i="9" s="1"/>
  <c r="G255" i="9" s="1"/>
  <c r="E256" i="9" l="1"/>
  <c r="F256" i="9" s="1"/>
  <c r="G256" i="9" s="1"/>
  <c r="E257" i="9" l="1"/>
  <c r="F257" i="9" s="1"/>
  <c r="G257" i="9" s="1"/>
  <c r="E258" i="9" l="1"/>
  <c r="F258" i="9" s="1"/>
  <c r="G258" i="9" s="1"/>
  <c r="E259" i="9" l="1"/>
  <c r="F259" i="9" s="1"/>
  <c r="G259" i="9" s="1"/>
  <c r="E260" i="9" l="1"/>
  <c r="F260" i="9" s="1"/>
  <c r="G260" i="9" s="1"/>
  <c r="E261" i="9" l="1"/>
  <c r="F261" i="9" s="1"/>
  <c r="G261" i="9" s="1"/>
  <c r="E262" i="9" l="1"/>
  <c r="F262" i="9" s="1"/>
  <c r="G262" i="9" s="1"/>
  <c r="E263" i="9" l="1"/>
  <c r="F263" i="9" s="1"/>
  <c r="G263" i="9" s="1"/>
  <c r="E264" i="9" l="1"/>
  <c r="F264" i="9" s="1"/>
  <c r="G264" i="9" s="1"/>
  <c r="E265" i="9" l="1"/>
  <c r="F265" i="9" s="1"/>
  <c r="G265" i="9" s="1"/>
  <c r="E266" i="9" l="1"/>
  <c r="F266" i="9" s="1"/>
  <c r="G266" i="9" s="1"/>
  <c r="E267" i="9" l="1"/>
  <c r="F267" i="9" s="1"/>
  <c r="G267" i="9" s="1"/>
  <c r="E268" i="9" l="1"/>
  <c r="F268" i="9" s="1"/>
  <c r="G268" i="9" s="1"/>
  <c r="E269" i="9" l="1"/>
  <c r="F269" i="9" s="1"/>
  <c r="G269" i="9" s="1"/>
  <c r="E270" i="9" l="1"/>
  <c r="F270" i="9" s="1"/>
  <c r="G270" i="9" s="1"/>
  <c r="E271" i="9" l="1"/>
  <c r="F271" i="9" s="1"/>
  <c r="G271" i="9" s="1"/>
  <c r="E272" i="9" l="1"/>
  <c r="F272" i="9" s="1"/>
  <c r="G272" i="9" s="1"/>
  <c r="E273" i="9" l="1"/>
  <c r="F273" i="9" s="1"/>
  <c r="G273" i="9" s="1"/>
  <c r="E274" i="9" l="1"/>
  <c r="F274" i="9" s="1"/>
  <c r="G274" i="9" s="1"/>
  <c r="E275" i="9" l="1"/>
  <c r="F275" i="9" s="1"/>
  <c r="G275" i="9" s="1"/>
  <c r="E276" i="9" l="1"/>
  <c r="F276" i="9" s="1"/>
  <c r="G276" i="9" s="1"/>
  <c r="E277" i="9" l="1"/>
  <c r="F277" i="9" s="1"/>
  <c r="G277" i="9" s="1"/>
  <c r="E278" i="9" l="1"/>
  <c r="F278" i="9" s="1"/>
  <c r="G278" i="9" s="1"/>
  <c r="E279" i="9" l="1"/>
  <c r="F279" i="9" s="1"/>
  <c r="G279" i="9" s="1"/>
  <c r="E280" i="9" l="1"/>
  <c r="F280" i="9" s="1"/>
  <c r="G280" i="9" s="1"/>
  <c r="E281" i="9" l="1"/>
  <c r="F281" i="9" s="1"/>
  <c r="G281" i="9" s="1"/>
  <c r="E282" i="9" l="1"/>
  <c r="F282" i="9" s="1"/>
  <c r="G282" i="9" s="1"/>
  <c r="E283" i="9" l="1"/>
  <c r="F283" i="9" s="1"/>
  <c r="G283" i="9" s="1"/>
  <c r="E284" i="9" l="1"/>
  <c r="F284" i="9" s="1"/>
  <c r="G284" i="9" s="1"/>
  <c r="E285" i="9" l="1"/>
  <c r="F285" i="9" s="1"/>
  <c r="G285" i="9" s="1"/>
  <c r="E286" i="9" l="1"/>
  <c r="F286" i="9" s="1"/>
  <c r="G286" i="9" s="1"/>
  <c r="E287" i="9" l="1"/>
  <c r="F287" i="9" s="1"/>
  <c r="G287" i="9" s="1"/>
  <c r="E288" i="9" l="1"/>
  <c r="F288" i="9" s="1"/>
  <c r="G288" i="9" s="1"/>
  <c r="E289" i="9" l="1"/>
  <c r="F289" i="9" s="1"/>
  <c r="G289" i="9" s="1"/>
  <c r="E290" i="9" l="1"/>
  <c r="F290" i="9" s="1"/>
  <c r="G290" i="9" s="1"/>
  <c r="E14" i="5"/>
  <c r="C36" i="5"/>
  <c r="E27" i="5" l="1"/>
  <c r="E291" i="9"/>
  <c r="F291" i="9" s="1"/>
  <c r="G291" i="9" s="1"/>
  <c r="G25" i="5"/>
  <c r="E292" i="9" l="1"/>
  <c r="F292" i="9" s="1"/>
  <c r="G292" i="9" s="1"/>
  <c r="E26" i="5"/>
  <c r="E293" i="9" l="1"/>
  <c r="F293" i="9" s="1"/>
  <c r="G293" i="9" s="1"/>
  <c r="B29" i="7"/>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B387" i="7" s="1"/>
  <c r="J27" i="7"/>
  <c r="J28" i="7" s="1"/>
  <c r="H27" i="7"/>
  <c r="E27" i="7"/>
  <c r="C28" i="7" s="1"/>
  <c r="D28" i="7" s="1"/>
  <c r="E28" i="7" s="1"/>
  <c r="K17" i="7"/>
  <c r="F24" i="7"/>
  <c r="F15" i="7"/>
  <c r="I35" i="5"/>
  <c r="D36" i="5" l="1"/>
  <c r="E36" i="5"/>
  <c r="G36" i="5"/>
  <c r="E294" i="9"/>
  <c r="F294" i="9" s="1"/>
  <c r="G294" i="9" s="1"/>
  <c r="I27" i="7"/>
  <c r="K27" i="7" s="1"/>
  <c r="C29" i="7"/>
  <c r="D29" i="7" s="1"/>
  <c r="E29" i="7" s="1"/>
  <c r="J29" i="7"/>
  <c r="F28" i="7"/>
  <c r="G28" i="7" s="1"/>
  <c r="H28" i="7" s="1"/>
  <c r="K36" i="5" l="1"/>
  <c r="M36" i="5" s="1"/>
  <c r="E295" i="9"/>
  <c r="F295" i="9" s="1"/>
  <c r="G295" i="9" s="1"/>
  <c r="C30" i="7"/>
  <c r="D30" i="7" s="1"/>
  <c r="E30" i="7" s="1"/>
  <c r="I28" i="7"/>
  <c r="K28" i="7" s="1"/>
  <c r="F29" i="7"/>
  <c r="G29" i="7" s="1"/>
  <c r="H29" i="7" s="1"/>
  <c r="J30" i="7"/>
  <c r="E296" i="9" l="1"/>
  <c r="F296" i="9" s="1"/>
  <c r="G296" i="9" s="1"/>
  <c r="I29" i="7"/>
  <c r="K29" i="7" s="1"/>
  <c r="F30" i="7"/>
  <c r="G30" i="7" s="1"/>
  <c r="H30" i="7" s="1"/>
  <c r="C31" i="7"/>
  <c r="D31" i="7" s="1"/>
  <c r="E31" i="7" s="1"/>
  <c r="J31" i="7"/>
  <c r="E297" i="9" l="1"/>
  <c r="F297" i="9" s="1"/>
  <c r="G297" i="9" s="1"/>
  <c r="F31" i="7"/>
  <c r="G31" i="7" s="1"/>
  <c r="H31" i="7" s="1"/>
  <c r="I30" i="7"/>
  <c r="K30" i="7" s="1"/>
  <c r="C32" i="7"/>
  <c r="D32" i="7" s="1"/>
  <c r="E32" i="7" s="1"/>
  <c r="J32" i="7"/>
  <c r="E298" i="9" l="1"/>
  <c r="F298" i="9" s="1"/>
  <c r="G298" i="9" s="1"/>
  <c r="C33" i="7"/>
  <c r="D33" i="7" s="1"/>
  <c r="E33" i="7" s="1"/>
  <c r="I31" i="7"/>
  <c r="K31" i="7" s="1"/>
  <c r="F32" i="7"/>
  <c r="G32" i="7" s="1"/>
  <c r="J33" i="7"/>
  <c r="H32" i="7" l="1"/>
  <c r="I32" i="7" s="1"/>
  <c r="K32" i="7" s="1"/>
  <c r="E299" i="9"/>
  <c r="F299" i="9" s="1"/>
  <c r="G299" i="9" s="1"/>
  <c r="C34" i="7"/>
  <c r="D34" i="7" s="1"/>
  <c r="E34" i="7" s="1"/>
  <c r="J34" i="7"/>
  <c r="F33" i="7" l="1"/>
  <c r="G33" i="7" s="1"/>
  <c r="H33" i="7" s="1"/>
  <c r="I33" i="7" s="1"/>
  <c r="K33" i="7" s="1"/>
  <c r="E300" i="9"/>
  <c r="F300" i="9" s="1"/>
  <c r="G300" i="9" s="1"/>
  <c r="J35" i="7"/>
  <c r="C35" i="7"/>
  <c r="D35" i="7" s="1"/>
  <c r="E35" i="7" s="1"/>
  <c r="F34" i="7" l="1"/>
  <c r="G34" i="7" s="1"/>
  <c r="H34" i="7" s="1"/>
  <c r="F35" i="7" s="1"/>
  <c r="G35" i="7" s="1"/>
  <c r="H35" i="7" s="1"/>
  <c r="E301" i="9"/>
  <c r="F301" i="9" s="1"/>
  <c r="G301" i="9" s="1"/>
  <c r="C36" i="7"/>
  <c r="D36" i="7" s="1"/>
  <c r="E36" i="7" s="1"/>
  <c r="J36" i="7"/>
  <c r="I34" i="7" l="1"/>
  <c r="K34" i="7" s="1"/>
  <c r="E302" i="9"/>
  <c r="F302" i="9" s="1"/>
  <c r="G302" i="9" s="1"/>
  <c r="I35" i="7"/>
  <c r="K35" i="7" s="1"/>
  <c r="F36" i="7"/>
  <c r="G36" i="7" s="1"/>
  <c r="H36" i="7" s="1"/>
  <c r="C37" i="7"/>
  <c r="D37" i="7" s="1"/>
  <c r="E37" i="7" s="1"/>
  <c r="J37" i="7"/>
  <c r="E303" i="9" l="1"/>
  <c r="F303" i="9" s="1"/>
  <c r="G303" i="9" s="1"/>
  <c r="C38" i="7"/>
  <c r="D38" i="7" s="1"/>
  <c r="E38" i="7" s="1"/>
  <c r="I36" i="7"/>
  <c r="K36" i="7" s="1"/>
  <c r="F37" i="7"/>
  <c r="G37" i="7" s="1"/>
  <c r="H37" i="7" s="1"/>
  <c r="J38" i="7"/>
  <c r="E304" i="9" l="1"/>
  <c r="F304" i="9" s="1"/>
  <c r="G304" i="9" s="1"/>
  <c r="I37" i="7"/>
  <c r="K37" i="7" s="1"/>
  <c r="F38" i="7"/>
  <c r="G38" i="7" s="1"/>
  <c r="H38" i="7" s="1"/>
  <c r="C39" i="7"/>
  <c r="D39" i="7" s="1"/>
  <c r="E39" i="7" s="1"/>
  <c r="J39" i="7"/>
  <c r="E305" i="9" l="1"/>
  <c r="F305" i="9" s="1"/>
  <c r="G305" i="9" s="1"/>
  <c r="C40" i="7"/>
  <c r="D40" i="7" s="1"/>
  <c r="E40" i="7" s="1"/>
  <c r="F39" i="7"/>
  <c r="G39" i="7" s="1"/>
  <c r="H39" i="7" s="1"/>
  <c r="I38" i="7"/>
  <c r="K38" i="7" s="1"/>
  <c r="J40" i="7"/>
  <c r="E306" i="9" l="1"/>
  <c r="F306" i="9" s="1"/>
  <c r="G306" i="9" s="1"/>
  <c r="C41" i="7"/>
  <c r="D41" i="7" s="1"/>
  <c r="E41" i="7" s="1"/>
  <c r="I39" i="7"/>
  <c r="F40" i="7"/>
  <c r="G40" i="7" s="1"/>
  <c r="H40" i="7" s="1"/>
  <c r="J41" i="7"/>
  <c r="E307" i="9" l="1"/>
  <c r="F307" i="9" s="1"/>
  <c r="G307" i="9" s="1"/>
  <c r="I40" i="7"/>
  <c r="K40" i="7" s="1"/>
  <c r="F41" i="7"/>
  <c r="G41" i="7" s="1"/>
  <c r="H41" i="7" s="1"/>
  <c r="C42" i="7"/>
  <c r="D42" i="7"/>
  <c r="E42" i="7" s="1"/>
  <c r="I7" i="7"/>
  <c r="K39" i="7"/>
  <c r="K7" i="7" s="1"/>
  <c r="J42" i="7"/>
  <c r="E308" i="9" l="1"/>
  <c r="F308" i="9" s="1"/>
  <c r="G308" i="9" s="1"/>
  <c r="C43" i="7"/>
  <c r="D43" i="7"/>
  <c r="E43" i="7" s="1"/>
  <c r="I41" i="7"/>
  <c r="K41" i="7" s="1"/>
  <c r="F42" i="7"/>
  <c r="G42" i="7" s="1"/>
  <c r="H42" i="7" s="1"/>
  <c r="J43" i="7"/>
  <c r="E309" i="9" l="1"/>
  <c r="F309" i="9" s="1"/>
  <c r="G309" i="9" s="1"/>
  <c r="F43" i="7"/>
  <c r="G43" i="7" s="1"/>
  <c r="H43" i="7" s="1"/>
  <c r="I42" i="7"/>
  <c r="K42" i="7" s="1"/>
  <c r="C44" i="7"/>
  <c r="D44" i="7" s="1"/>
  <c r="E44" i="7" s="1"/>
  <c r="J44" i="7"/>
  <c r="E310" i="9" l="1"/>
  <c r="F310" i="9" s="1"/>
  <c r="G310" i="9" s="1"/>
  <c r="I43" i="7"/>
  <c r="K43" i="7" s="1"/>
  <c r="F44" i="7"/>
  <c r="G44" i="7" s="1"/>
  <c r="H44" i="7" s="1"/>
  <c r="C45" i="7"/>
  <c r="D45" i="7" s="1"/>
  <c r="E45" i="7" s="1"/>
  <c r="J45" i="7"/>
  <c r="E311" i="9" l="1"/>
  <c r="F311" i="9" s="1"/>
  <c r="G311" i="9" s="1"/>
  <c r="C46" i="7"/>
  <c r="D46" i="7" s="1"/>
  <c r="E46" i="7" s="1"/>
  <c r="I44" i="7"/>
  <c r="K44" i="7" s="1"/>
  <c r="F45" i="7"/>
  <c r="G45" i="7" s="1"/>
  <c r="H45" i="7" s="1"/>
  <c r="J46" i="7"/>
  <c r="E312" i="9" l="1"/>
  <c r="F312" i="9" s="1"/>
  <c r="G312" i="9" s="1"/>
  <c r="I45" i="7"/>
  <c r="K45" i="7" s="1"/>
  <c r="F46" i="7"/>
  <c r="G46" i="7" s="1"/>
  <c r="H46" i="7" s="1"/>
  <c r="C47" i="7"/>
  <c r="D47" i="7" s="1"/>
  <c r="E47" i="7" s="1"/>
  <c r="J47" i="7"/>
  <c r="E313" i="9" l="1"/>
  <c r="F313" i="9" s="1"/>
  <c r="G313" i="9" s="1"/>
  <c r="F47" i="7"/>
  <c r="G47" i="7" s="1"/>
  <c r="H47" i="7" s="1"/>
  <c r="I46" i="7"/>
  <c r="K46" i="7" s="1"/>
  <c r="C48" i="7"/>
  <c r="D48" i="7"/>
  <c r="E48" i="7" s="1"/>
  <c r="J48" i="7"/>
  <c r="E314" i="9" l="1"/>
  <c r="F314" i="9" s="1"/>
  <c r="G314" i="9" s="1"/>
  <c r="I47" i="7"/>
  <c r="K47" i="7" s="1"/>
  <c r="F48" i="7"/>
  <c r="G48" i="7" s="1"/>
  <c r="H48" i="7" s="1"/>
  <c r="C49" i="7"/>
  <c r="D49" i="7" s="1"/>
  <c r="E49" i="7" s="1"/>
  <c r="J49" i="7"/>
  <c r="E315" i="9" l="1"/>
  <c r="F315" i="9" s="1"/>
  <c r="G315" i="9" s="1"/>
  <c r="I48" i="7"/>
  <c r="K48" i="7" s="1"/>
  <c r="F49" i="7"/>
  <c r="G49" i="7" s="1"/>
  <c r="H49" i="7" s="1"/>
  <c r="C50" i="7"/>
  <c r="D50" i="7" s="1"/>
  <c r="E50" i="7" s="1"/>
  <c r="J50" i="7"/>
  <c r="E316" i="9" l="1"/>
  <c r="F316" i="9" s="1"/>
  <c r="G316" i="9" s="1"/>
  <c r="I49" i="7"/>
  <c r="K49" i="7" s="1"/>
  <c r="F50" i="7"/>
  <c r="G50" i="7" s="1"/>
  <c r="H50" i="7" s="1"/>
  <c r="C51" i="7"/>
  <c r="D51" i="7" s="1"/>
  <c r="E51" i="7" s="1"/>
  <c r="J51" i="7"/>
  <c r="E317" i="9" l="1"/>
  <c r="F317" i="9" s="1"/>
  <c r="G317" i="9" s="1"/>
  <c r="C52" i="7"/>
  <c r="D52" i="7" s="1"/>
  <c r="E52" i="7" s="1"/>
  <c r="F51" i="7"/>
  <c r="G51" i="7" s="1"/>
  <c r="H51" i="7" s="1"/>
  <c r="I50" i="7"/>
  <c r="K50" i="7" s="1"/>
  <c r="J52" i="7"/>
  <c r="E318" i="9" l="1"/>
  <c r="F318" i="9" s="1"/>
  <c r="G318" i="9" s="1"/>
  <c r="I51" i="7"/>
  <c r="F52" i="7"/>
  <c r="G52" i="7" s="1"/>
  <c r="H52" i="7" s="1"/>
  <c r="C53" i="7"/>
  <c r="D53" i="7" s="1"/>
  <c r="E53" i="7" s="1"/>
  <c r="J53" i="7"/>
  <c r="E319" i="9" l="1"/>
  <c r="F319" i="9" s="1"/>
  <c r="G319" i="9" s="1"/>
  <c r="I52" i="7"/>
  <c r="K52" i="7" s="1"/>
  <c r="F53" i="7"/>
  <c r="G53" i="7" s="1"/>
  <c r="H53" i="7" s="1"/>
  <c r="C54" i="7"/>
  <c r="D54" i="7" s="1"/>
  <c r="E54" i="7" s="1"/>
  <c r="J54" i="7"/>
  <c r="I8" i="7"/>
  <c r="K51" i="7"/>
  <c r="K8" i="7" s="1"/>
  <c r="E320" i="9" l="1"/>
  <c r="F320" i="9" s="1"/>
  <c r="G320" i="9" s="1"/>
  <c r="C55" i="7"/>
  <c r="D55" i="7" s="1"/>
  <c r="E55" i="7" s="1"/>
  <c r="I53" i="7"/>
  <c r="K53" i="7" s="1"/>
  <c r="F54" i="7"/>
  <c r="G54" i="7" s="1"/>
  <c r="H54" i="7" s="1"/>
  <c r="J55" i="7"/>
  <c r="E321" i="9" l="1"/>
  <c r="F321" i="9" s="1"/>
  <c r="G321" i="9" s="1"/>
  <c r="C56" i="7"/>
  <c r="D56" i="7" s="1"/>
  <c r="E56" i="7" s="1"/>
  <c r="F55" i="7"/>
  <c r="I54" i="7"/>
  <c r="K54" i="7" s="1"/>
  <c r="G55" i="7"/>
  <c r="H55" i="7" s="1"/>
  <c r="J56" i="7"/>
  <c r="E322" i="9" l="1"/>
  <c r="F322" i="9" s="1"/>
  <c r="G322" i="9" s="1"/>
  <c r="C57" i="7"/>
  <c r="D57" i="7" s="1"/>
  <c r="E57" i="7" s="1"/>
  <c r="I55" i="7"/>
  <c r="K55" i="7" s="1"/>
  <c r="F56" i="7"/>
  <c r="G56" i="7" s="1"/>
  <c r="H56" i="7" s="1"/>
  <c r="J57" i="7"/>
  <c r="E323" i="9" l="1"/>
  <c r="F323" i="9" s="1"/>
  <c r="G323" i="9" s="1"/>
  <c r="I56" i="7"/>
  <c r="K56" i="7" s="1"/>
  <c r="F57" i="7"/>
  <c r="G57" i="7" s="1"/>
  <c r="H57" i="7" s="1"/>
  <c r="C58" i="7"/>
  <c r="D58" i="7" s="1"/>
  <c r="E58" i="7" s="1"/>
  <c r="J58" i="7"/>
  <c r="E324" i="9" l="1"/>
  <c r="F324" i="9" s="1"/>
  <c r="G324" i="9" s="1"/>
  <c r="F58" i="7"/>
  <c r="G58" i="7" s="1"/>
  <c r="H58" i="7" s="1"/>
  <c r="I57" i="7"/>
  <c r="K57" i="7" s="1"/>
  <c r="C59" i="7"/>
  <c r="D59" i="7" s="1"/>
  <c r="E59" i="7" s="1"/>
  <c r="J59" i="7"/>
  <c r="E325" i="9" l="1"/>
  <c r="F325" i="9" s="1"/>
  <c r="G325" i="9" s="1"/>
  <c r="F59" i="7"/>
  <c r="G59" i="7" s="1"/>
  <c r="H59" i="7" s="1"/>
  <c r="I58" i="7"/>
  <c r="K58" i="7" s="1"/>
  <c r="C60" i="7"/>
  <c r="D60" i="7" s="1"/>
  <c r="E60" i="7" s="1"/>
  <c r="J60" i="7"/>
  <c r="E326" i="9" l="1"/>
  <c r="F326" i="9" s="1"/>
  <c r="G326" i="9" s="1"/>
  <c r="C61" i="7"/>
  <c r="D61" i="7" s="1"/>
  <c r="E61" i="7" s="1"/>
  <c r="I59" i="7"/>
  <c r="K59" i="7" s="1"/>
  <c r="F60" i="7"/>
  <c r="G60" i="7" s="1"/>
  <c r="H60" i="7" s="1"/>
  <c r="J61" i="7"/>
  <c r="E327" i="9" l="1"/>
  <c r="F327" i="9" s="1"/>
  <c r="G327" i="9" s="1"/>
  <c r="C62" i="7"/>
  <c r="D62" i="7" s="1"/>
  <c r="E62" i="7" s="1"/>
  <c r="I60" i="7"/>
  <c r="K60" i="7" s="1"/>
  <c r="F61" i="7"/>
  <c r="G61" i="7" s="1"/>
  <c r="H61" i="7" s="1"/>
  <c r="J62" i="7"/>
  <c r="E328" i="9" l="1"/>
  <c r="F328" i="9" s="1"/>
  <c r="G328" i="9" s="1"/>
  <c r="F62" i="7"/>
  <c r="G62" i="7" s="1"/>
  <c r="H62" i="7" s="1"/>
  <c r="I61" i="7"/>
  <c r="K61" i="7" s="1"/>
  <c r="C63" i="7"/>
  <c r="D63" i="7" s="1"/>
  <c r="E63" i="7" s="1"/>
  <c r="J63" i="7"/>
  <c r="E329" i="9" l="1"/>
  <c r="F329" i="9" s="1"/>
  <c r="G329" i="9" s="1"/>
  <c r="C64" i="7"/>
  <c r="D64" i="7" s="1"/>
  <c r="E64" i="7" s="1"/>
  <c r="F63" i="7"/>
  <c r="G63" i="7" s="1"/>
  <c r="H63" i="7" s="1"/>
  <c r="I62" i="7"/>
  <c r="K62" i="7" s="1"/>
  <c r="J64" i="7"/>
  <c r="E330" i="9" l="1"/>
  <c r="F330" i="9" s="1"/>
  <c r="G330" i="9" s="1"/>
  <c r="I63" i="7"/>
  <c r="F64" i="7"/>
  <c r="G64" i="7" s="1"/>
  <c r="H64" i="7" s="1"/>
  <c r="C65" i="7"/>
  <c r="D65" i="7" s="1"/>
  <c r="E65" i="7" s="1"/>
  <c r="J65" i="7"/>
  <c r="E331" i="9" l="1"/>
  <c r="F331" i="9" s="1"/>
  <c r="G331" i="9" s="1"/>
  <c r="C66" i="7"/>
  <c r="D66" i="7" s="1"/>
  <c r="E66" i="7" s="1"/>
  <c r="I64" i="7"/>
  <c r="K64" i="7" s="1"/>
  <c r="F65" i="7"/>
  <c r="G65" i="7" s="1"/>
  <c r="H65" i="7" s="1"/>
  <c r="J66" i="7"/>
  <c r="I9" i="7"/>
  <c r="K63" i="7"/>
  <c r="K9" i="7" s="1"/>
  <c r="E332" i="9" l="1"/>
  <c r="F332" i="9" s="1"/>
  <c r="G332" i="9" s="1"/>
  <c r="C67" i="7"/>
  <c r="D67" i="7" s="1"/>
  <c r="E67" i="7" s="1"/>
  <c r="F66" i="7"/>
  <c r="G66" i="7" s="1"/>
  <c r="H66" i="7" s="1"/>
  <c r="I65" i="7"/>
  <c r="K65" i="7" s="1"/>
  <c r="J67" i="7"/>
  <c r="E333" i="9" l="1"/>
  <c r="F333" i="9" s="1"/>
  <c r="G333" i="9" s="1"/>
  <c r="C68" i="7"/>
  <c r="D68" i="7" s="1"/>
  <c r="E68" i="7" s="1"/>
  <c r="J68" i="7"/>
  <c r="F67" i="7"/>
  <c r="G67" i="7" s="1"/>
  <c r="H67" i="7" s="1"/>
  <c r="I66" i="7"/>
  <c r="K66" i="7" s="1"/>
  <c r="E334" i="9" l="1"/>
  <c r="F334" i="9" s="1"/>
  <c r="G334" i="9" s="1"/>
  <c r="I67" i="7"/>
  <c r="K67" i="7" s="1"/>
  <c r="F68" i="7"/>
  <c r="G68" i="7" s="1"/>
  <c r="H68" i="7" s="1"/>
  <c r="C69" i="7"/>
  <c r="D69" i="7" s="1"/>
  <c r="E69" i="7" s="1"/>
  <c r="J69" i="7"/>
  <c r="E335" i="9" l="1"/>
  <c r="F335" i="9" s="1"/>
  <c r="G335" i="9" s="1"/>
  <c r="C70" i="7"/>
  <c r="D70" i="7" s="1"/>
  <c r="E70" i="7" s="1"/>
  <c r="I68" i="7"/>
  <c r="K68" i="7" s="1"/>
  <c r="F69" i="7"/>
  <c r="G69" i="7" s="1"/>
  <c r="H69" i="7" s="1"/>
  <c r="J70" i="7"/>
  <c r="E336" i="9" l="1"/>
  <c r="F336" i="9" s="1"/>
  <c r="G336" i="9" s="1"/>
  <c r="F70" i="7"/>
  <c r="G70" i="7" s="1"/>
  <c r="H70" i="7" s="1"/>
  <c r="I69" i="7"/>
  <c r="K69" i="7" s="1"/>
  <c r="C71" i="7"/>
  <c r="D71" i="7" s="1"/>
  <c r="E71" i="7" s="1"/>
  <c r="J71" i="7"/>
  <c r="E337" i="9" l="1"/>
  <c r="F337" i="9" s="1"/>
  <c r="G337" i="9" s="1"/>
  <c r="F71" i="7"/>
  <c r="G71" i="7" s="1"/>
  <c r="H71" i="7" s="1"/>
  <c r="I70" i="7"/>
  <c r="K70" i="7" s="1"/>
  <c r="C72" i="7"/>
  <c r="D72" i="7" s="1"/>
  <c r="E72" i="7" s="1"/>
  <c r="J72" i="7"/>
  <c r="E338" i="9" l="1"/>
  <c r="F338" i="9" s="1"/>
  <c r="G338" i="9" s="1"/>
  <c r="C73" i="7"/>
  <c r="D73" i="7" s="1"/>
  <c r="E73" i="7" s="1"/>
  <c r="I71" i="7"/>
  <c r="K71" i="7" s="1"/>
  <c r="F72" i="7"/>
  <c r="G72" i="7" s="1"/>
  <c r="H72" i="7" s="1"/>
  <c r="J73" i="7"/>
  <c r="E339" i="9" l="1"/>
  <c r="F339" i="9" s="1"/>
  <c r="G339" i="9" s="1"/>
  <c r="I72" i="7"/>
  <c r="K72" i="7" s="1"/>
  <c r="F73" i="7"/>
  <c r="G73" i="7" s="1"/>
  <c r="H73" i="7" s="1"/>
  <c r="C74" i="7"/>
  <c r="D74" i="7" s="1"/>
  <c r="E74" i="7" s="1"/>
  <c r="J74" i="7"/>
  <c r="E340" i="9" l="1"/>
  <c r="F340" i="9" s="1"/>
  <c r="G340" i="9" s="1"/>
  <c r="F74" i="7"/>
  <c r="G74" i="7" s="1"/>
  <c r="H74" i="7" s="1"/>
  <c r="I73" i="7"/>
  <c r="K73" i="7" s="1"/>
  <c r="C75" i="7"/>
  <c r="D75" i="7" s="1"/>
  <c r="E75" i="7" s="1"/>
  <c r="J75" i="7"/>
  <c r="E341" i="9" l="1"/>
  <c r="F341" i="9" s="1"/>
  <c r="G341" i="9" s="1"/>
  <c r="C76" i="7"/>
  <c r="D76" i="7" s="1"/>
  <c r="E76" i="7" s="1"/>
  <c r="J76" i="7"/>
  <c r="F75" i="7"/>
  <c r="G75" i="7" s="1"/>
  <c r="H75" i="7" s="1"/>
  <c r="I74" i="7"/>
  <c r="K74" i="7" s="1"/>
  <c r="E342" i="9" l="1"/>
  <c r="F342" i="9" s="1"/>
  <c r="G342" i="9" s="1"/>
  <c r="I75" i="7"/>
  <c r="F76" i="7"/>
  <c r="G76" i="7" s="1"/>
  <c r="H76" i="7" s="1"/>
  <c r="C77" i="7"/>
  <c r="D77" i="7" s="1"/>
  <c r="E77" i="7" s="1"/>
  <c r="J77" i="7"/>
  <c r="E343" i="9" l="1"/>
  <c r="F343" i="9" s="1"/>
  <c r="G343" i="9" s="1"/>
  <c r="C78" i="7"/>
  <c r="D78" i="7" s="1"/>
  <c r="E78" i="7" s="1"/>
  <c r="I76" i="7"/>
  <c r="K76" i="7" s="1"/>
  <c r="F77" i="7"/>
  <c r="G77" i="7" s="1"/>
  <c r="H77" i="7" s="1"/>
  <c r="I10" i="7"/>
  <c r="J20" i="7"/>
  <c r="K75" i="7"/>
  <c r="J78" i="7"/>
  <c r="E344" i="9" l="1"/>
  <c r="F344" i="9" s="1"/>
  <c r="G344" i="9" s="1"/>
  <c r="F78" i="7"/>
  <c r="G78" i="7" s="1"/>
  <c r="H78" i="7" s="1"/>
  <c r="I77" i="7"/>
  <c r="K77" i="7" s="1"/>
  <c r="C79" i="7"/>
  <c r="D79" i="7" s="1"/>
  <c r="E79" i="7" s="1"/>
  <c r="J23" i="7"/>
  <c r="K10" i="7"/>
  <c r="J79" i="7"/>
  <c r="E345" i="9" l="1"/>
  <c r="F345" i="9" s="1"/>
  <c r="G345" i="9" s="1"/>
  <c r="C80" i="7"/>
  <c r="D80" i="7" s="1"/>
  <c r="E80" i="7" s="1"/>
  <c r="I78" i="7"/>
  <c r="K78" i="7" s="1"/>
  <c r="F79" i="7"/>
  <c r="G79" i="7" s="1"/>
  <c r="H79" i="7" s="1"/>
  <c r="J80" i="7"/>
  <c r="E346" i="9" l="1"/>
  <c r="F346" i="9" s="1"/>
  <c r="G346" i="9" s="1"/>
  <c r="I79" i="7"/>
  <c r="K79" i="7" s="1"/>
  <c r="F80" i="7"/>
  <c r="G80" i="7" s="1"/>
  <c r="H80" i="7" s="1"/>
  <c r="C81" i="7"/>
  <c r="D81" i="7" s="1"/>
  <c r="E81" i="7" s="1"/>
  <c r="J81" i="7"/>
  <c r="E347" i="9" l="1"/>
  <c r="F347" i="9" s="1"/>
  <c r="G347" i="9" s="1"/>
  <c r="C82" i="7"/>
  <c r="D82" i="7" s="1"/>
  <c r="E82" i="7" s="1"/>
  <c r="I80" i="7"/>
  <c r="K80" i="7" s="1"/>
  <c r="F81" i="7"/>
  <c r="G81" i="7" s="1"/>
  <c r="H81" i="7" s="1"/>
  <c r="J82" i="7"/>
  <c r="E348" i="9" l="1"/>
  <c r="F348" i="9" s="1"/>
  <c r="G348" i="9" s="1"/>
  <c r="F82" i="7"/>
  <c r="G82" i="7" s="1"/>
  <c r="H82" i="7" s="1"/>
  <c r="I81" i="7"/>
  <c r="K81" i="7" s="1"/>
  <c r="C83" i="7"/>
  <c r="D83" i="7" s="1"/>
  <c r="E83" i="7" s="1"/>
  <c r="J83" i="7"/>
  <c r="E349" i="9" l="1"/>
  <c r="F349" i="9" s="1"/>
  <c r="G349" i="9" s="1"/>
  <c r="C84" i="7"/>
  <c r="D84" i="7"/>
  <c r="E84" i="7" s="1"/>
  <c r="J84" i="7"/>
  <c r="F83" i="7"/>
  <c r="G83" i="7" s="1"/>
  <c r="H83" i="7" s="1"/>
  <c r="I82" i="7"/>
  <c r="K82" i="7" s="1"/>
  <c r="E350" i="9" l="1"/>
  <c r="F350" i="9" s="1"/>
  <c r="G350" i="9" s="1"/>
  <c r="I83" i="7"/>
  <c r="K83" i="7" s="1"/>
  <c r="F84" i="7"/>
  <c r="G84" i="7" s="1"/>
  <c r="H84" i="7" s="1"/>
  <c r="C85" i="7"/>
  <c r="D85" i="7" s="1"/>
  <c r="E85" i="7" s="1"/>
  <c r="J85" i="7"/>
  <c r="E351" i="9" l="1"/>
  <c r="F351" i="9" s="1"/>
  <c r="G351" i="9" s="1"/>
  <c r="C86" i="7"/>
  <c r="D86" i="7" s="1"/>
  <c r="E86" i="7" s="1"/>
  <c r="I84" i="7"/>
  <c r="K84" i="7" s="1"/>
  <c r="F85" i="7"/>
  <c r="G85" i="7" s="1"/>
  <c r="H85" i="7" s="1"/>
  <c r="J86" i="7"/>
  <c r="E352" i="9" l="1"/>
  <c r="F352" i="9" s="1"/>
  <c r="G352" i="9" s="1"/>
  <c r="F86" i="7"/>
  <c r="G86" i="7" s="1"/>
  <c r="H86" i="7" s="1"/>
  <c r="I85" i="7"/>
  <c r="K85" i="7" s="1"/>
  <c r="C87" i="7"/>
  <c r="D87" i="7" s="1"/>
  <c r="E87" i="7" s="1"/>
  <c r="J87" i="7"/>
  <c r="E353" i="9" l="1"/>
  <c r="F353" i="9" s="1"/>
  <c r="G353" i="9" s="1"/>
  <c r="C88" i="7"/>
  <c r="D88" i="7" s="1"/>
  <c r="E88" i="7" s="1"/>
  <c r="J88" i="7"/>
  <c r="F87" i="7"/>
  <c r="G87" i="7" s="1"/>
  <c r="H87" i="7" s="1"/>
  <c r="I86" i="7"/>
  <c r="K86" i="7" s="1"/>
  <c r="E354" i="9" l="1"/>
  <c r="F354" i="9" s="1"/>
  <c r="G354" i="9" s="1"/>
  <c r="I87" i="7"/>
  <c r="F88" i="7"/>
  <c r="G88" i="7" s="1"/>
  <c r="H88" i="7" s="1"/>
  <c r="C89" i="7"/>
  <c r="D89" i="7" s="1"/>
  <c r="E89" i="7" s="1"/>
  <c r="J89" i="7"/>
  <c r="E355" i="9" l="1"/>
  <c r="F355" i="9" s="1"/>
  <c r="G355" i="9" s="1"/>
  <c r="F89" i="7"/>
  <c r="G89" i="7" s="1"/>
  <c r="H89" i="7" s="1"/>
  <c r="I88" i="7"/>
  <c r="K88" i="7" s="1"/>
  <c r="J90" i="7"/>
  <c r="C90" i="7"/>
  <c r="D90" i="7" s="1"/>
  <c r="E90" i="7" s="1"/>
  <c r="I11" i="7"/>
  <c r="K87" i="7"/>
  <c r="K11" i="7" s="1"/>
  <c r="E356" i="9" l="1"/>
  <c r="F356" i="9" s="1"/>
  <c r="G356" i="9" s="1"/>
  <c r="C91" i="7"/>
  <c r="D91" i="7" s="1"/>
  <c r="E91" i="7" s="1"/>
  <c r="I89" i="7"/>
  <c r="K89" i="7" s="1"/>
  <c r="F90" i="7"/>
  <c r="G90" i="7" s="1"/>
  <c r="H90" i="7" s="1"/>
  <c r="J91" i="7"/>
  <c r="E357" i="9" l="1"/>
  <c r="F357" i="9" s="1"/>
  <c r="G357" i="9" s="1"/>
  <c r="I90" i="7"/>
  <c r="K90" i="7" s="1"/>
  <c r="F91" i="7"/>
  <c r="G91" i="7" s="1"/>
  <c r="H91" i="7" s="1"/>
  <c r="C92" i="7"/>
  <c r="D92" i="7" s="1"/>
  <c r="E92" i="7" s="1"/>
  <c r="J92" i="7"/>
  <c r="E358" i="9" l="1"/>
  <c r="F358" i="9" s="1"/>
  <c r="G358" i="9" s="1"/>
  <c r="C93" i="7"/>
  <c r="D93" i="7" s="1"/>
  <c r="E93" i="7" s="1"/>
  <c r="I91" i="7"/>
  <c r="K91" i="7" s="1"/>
  <c r="F92" i="7"/>
  <c r="G92" i="7" s="1"/>
  <c r="H92" i="7" s="1"/>
  <c r="J93" i="7"/>
  <c r="E359" i="9" l="1"/>
  <c r="F359" i="9" s="1"/>
  <c r="G359" i="9" s="1"/>
  <c r="F93" i="7"/>
  <c r="I92" i="7"/>
  <c r="K92" i="7" s="1"/>
  <c r="G93" i="7"/>
  <c r="H93" i="7" s="1"/>
  <c r="C94" i="7"/>
  <c r="D94" i="7" s="1"/>
  <c r="E94" i="7" s="1"/>
  <c r="J94" i="7"/>
  <c r="E360" i="9" l="1"/>
  <c r="F360" i="9" s="1"/>
  <c r="G360" i="9" s="1"/>
  <c r="C95" i="7"/>
  <c r="D95" i="7" s="1"/>
  <c r="E95" i="7" s="1"/>
  <c r="I93" i="7"/>
  <c r="K93" i="7" s="1"/>
  <c r="F94" i="7"/>
  <c r="G94" i="7" s="1"/>
  <c r="H94" i="7" s="1"/>
  <c r="J95" i="7"/>
  <c r="E361" i="9" l="1"/>
  <c r="F361" i="9" s="1"/>
  <c r="G361" i="9" s="1"/>
  <c r="F95" i="7"/>
  <c r="G95" i="7" s="1"/>
  <c r="H95" i="7" s="1"/>
  <c r="I94" i="7"/>
  <c r="K94" i="7" s="1"/>
  <c r="C96" i="7"/>
  <c r="D96" i="7" s="1"/>
  <c r="E96" i="7" s="1"/>
  <c r="J96" i="7"/>
  <c r="E362" i="9" l="1"/>
  <c r="F362" i="9" s="1"/>
  <c r="G362" i="9" s="1"/>
  <c r="C97" i="7"/>
  <c r="D97" i="7" s="1"/>
  <c r="E97" i="7" s="1"/>
  <c r="F96" i="7"/>
  <c r="G96" i="7" s="1"/>
  <c r="H96" i="7" s="1"/>
  <c r="I95" i="7"/>
  <c r="K95" i="7" s="1"/>
  <c r="J97" i="7"/>
  <c r="E363" i="9" l="1"/>
  <c r="F363" i="9" s="1"/>
  <c r="G363" i="9" s="1"/>
  <c r="F97" i="7"/>
  <c r="G97" i="7" s="1"/>
  <c r="H97" i="7" s="1"/>
  <c r="I96" i="7"/>
  <c r="K96" i="7" s="1"/>
  <c r="C98" i="7"/>
  <c r="D98" i="7" s="1"/>
  <c r="E98" i="7" s="1"/>
  <c r="J98" i="7"/>
  <c r="E364" i="9" l="1"/>
  <c r="F364" i="9" s="1"/>
  <c r="G364" i="9" s="1"/>
  <c r="C99" i="7"/>
  <c r="D99" i="7" s="1"/>
  <c r="E99" i="7" s="1"/>
  <c r="F98" i="7"/>
  <c r="G98" i="7" s="1"/>
  <c r="H98" i="7" s="1"/>
  <c r="I97" i="7"/>
  <c r="K97" i="7" s="1"/>
  <c r="J99" i="7"/>
  <c r="E365" i="9" l="1"/>
  <c r="F365" i="9" s="1"/>
  <c r="G365" i="9" s="1"/>
  <c r="I98" i="7"/>
  <c r="K98" i="7" s="1"/>
  <c r="F99" i="7"/>
  <c r="G99" i="7" s="1"/>
  <c r="H99" i="7" s="1"/>
  <c r="C100" i="7"/>
  <c r="D100" i="7" s="1"/>
  <c r="E100" i="7" s="1"/>
  <c r="J100" i="7"/>
  <c r="E366" i="9" l="1"/>
  <c r="F366" i="9" s="1"/>
  <c r="G366" i="9" s="1"/>
  <c r="C101" i="7"/>
  <c r="D101" i="7"/>
  <c r="E101" i="7" s="1"/>
  <c r="F100" i="7"/>
  <c r="I99" i="7"/>
  <c r="G100" i="7"/>
  <c r="H100" i="7" s="1"/>
  <c r="J101" i="7"/>
  <c r="E367" i="9" l="1"/>
  <c r="F367" i="9" s="1"/>
  <c r="G367" i="9" s="1"/>
  <c r="F101" i="7"/>
  <c r="G101" i="7" s="1"/>
  <c r="H101" i="7" s="1"/>
  <c r="I100" i="7"/>
  <c r="K100" i="7" s="1"/>
  <c r="C102" i="7"/>
  <c r="D102" i="7" s="1"/>
  <c r="E102" i="7" s="1"/>
  <c r="J102" i="7"/>
  <c r="I12" i="7"/>
  <c r="K99" i="7"/>
  <c r="K12" i="7" s="1"/>
  <c r="E368" i="9" l="1"/>
  <c r="F368" i="9" s="1"/>
  <c r="G368" i="9" s="1"/>
  <c r="C103" i="7"/>
  <c r="D103" i="7" s="1"/>
  <c r="E103" i="7" s="1"/>
  <c r="F102" i="7"/>
  <c r="G102" i="7" s="1"/>
  <c r="H102" i="7" s="1"/>
  <c r="I101" i="7"/>
  <c r="K101" i="7" s="1"/>
  <c r="J103" i="7"/>
  <c r="E369" i="9" l="1"/>
  <c r="F369" i="9" s="1"/>
  <c r="G369" i="9" s="1"/>
  <c r="I102" i="7"/>
  <c r="K102" i="7" s="1"/>
  <c r="F103" i="7"/>
  <c r="G103" i="7" s="1"/>
  <c r="H103" i="7" s="1"/>
  <c r="C104" i="7"/>
  <c r="D104" i="7" s="1"/>
  <c r="E104" i="7" s="1"/>
  <c r="J104" i="7"/>
  <c r="E370" i="9" l="1"/>
  <c r="F370" i="9" s="1"/>
  <c r="G370" i="9" s="1"/>
  <c r="C105" i="7"/>
  <c r="D105" i="7"/>
  <c r="E105" i="7" s="1"/>
  <c r="I103" i="7"/>
  <c r="K103" i="7" s="1"/>
  <c r="F104" i="7"/>
  <c r="G104" i="7" s="1"/>
  <c r="H104" i="7" s="1"/>
  <c r="J105" i="7"/>
  <c r="E371" i="9" l="1"/>
  <c r="F371" i="9" s="1"/>
  <c r="G371" i="9" s="1"/>
  <c r="F105" i="7"/>
  <c r="G105" i="7" s="1"/>
  <c r="H105" i="7" s="1"/>
  <c r="I104" i="7"/>
  <c r="K104" i="7" s="1"/>
  <c r="C106" i="7"/>
  <c r="D106" i="7" s="1"/>
  <c r="E106" i="7" s="1"/>
  <c r="J106" i="7"/>
  <c r="E372" i="9" l="1"/>
  <c r="F372" i="9" s="1"/>
  <c r="G372" i="9" s="1"/>
  <c r="C107" i="7"/>
  <c r="D107" i="7" s="1"/>
  <c r="E107" i="7" s="1"/>
  <c r="F106" i="7"/>
  <c r="G106" i="7" s="1"/>
  <c r="H106" i="7" s="1"/>
  <c r="I105" i="7"/>
  <c r="K105" i="7" s="1"/>
  <c r="J107" i="7"/>
  <c r="E373" i="9" l="1"/>
  <c r="F373" i="9" s="1"/>
  <c r="G373" i="9" s="1"/>
  <c r="I106" i="7"/>
  <c r="K106" i="7" s="1"/>
  <c r="F107" i="7"/>
  <c r="G107" i="7" s="1"/>
  <c r="H107" i="7" s="1"/>
  <c r="C108" i="7"/>
  <c r="D108" i="7" s="1"/>
  <c r="E108" i="7" s="1"/>
  <c r="J108" i="7"/>
  <c r="E374" i="9" l="1"/>
  <c r="F374" i="9" s="1"/>
  <c r="G374" i="9" s="1"/>
  <c r="C109" i="7"/>
  <c r="D109" i="7" s="1"/>
  <c r="E109" i="7" s="1"/>
  <c r="I107" i="7"/>
  <c r="K107" i="7" s="1"/>
  <c r="F108" i="7"/>
  <c r="G108" i="7" s="1"/>
  <c r="H108" i="7" s="1"/>
  <c r="J109" i="7"/>
  <c r="E375" i="9" l="1"/>
  <c r="F375" i="9" s="1"/>
  <c r="G375" i="9" s="1"/>
  <c r="F109" i="7"/>
  <c r="G109" i="7" s="1"/>
  <c r="H109" i="7" s="1"/>
  <c r="I108" i="7"/>
  <c r="K108" i="7" s="1"/>
  <c r="C110" i="7"/>
  <c r="D110" i="7" s="1"/>
  <c r="E110" i="7" s="1"/>
  <c r="J110" i="7"/>
  <c r="E376" i="9" l="1"/>
  <c r="F376" i="9" s="1"/>
  <c r="G376" i="9" s="1"/>
  <c r="C111" i="7"/>
  <c r="D111" i="7" s="1"/>
  <c r="E111" i="7" s="1"/>
  <c r="F110" i="7"/>
  <c r="G110" i="7" s="1"/>
  <c r="H110" i="7" s="1"/>
  <c r="I109" i="7"/>
  <c r="K109" i="7" s="1"/>
  <c r="J111" i="7"/>
  <c r="E377" i="9" l="1"/>
  <c r="F377" i="9" s="1"/>
  <c r="G377" i="9" s="1"/>
  <c r="I110" i="7"/>
  <c r="K110" i="7" s="1"/>
  <c r="F111" i="7"/>
  <c r="G111" i="7" s="1"/>
  <c r="H111" i="7" s="1"/>
  <c r="C112" i="7"/>
  <c r="D112" i="7" s="1"/>
  <c r="E112" i="7" s="1"/>
  <c r="J112" i="7"/>
  <c r="E378" i="9" l="1"/>
  <c r="F378" i="9" s="1"/>
  <c r="G378" i="9" s="1"/>
  <c r="C113" i="7"/>
  <c r="D113" i="7" s="1"/>
  <c r="E113" i="7" s="1"/>
  <c r="F112" i="7"/>
  <c r="I111" i="7"/>
  <c r="G112" i="7"/>
  <c r="H112" i="7" s="1"/>
  <c r="J113" i="7"/>
  <c r="E379" i="9" l="1"/>
  <c r="F379" i="9" s="1"/>
  <c r="G379" i="9" s="1"/>
  <c r="F113" i="7"/>
  <c r="G113" i="7" s="1"/>
  <c r="H113" i="7" s="1"/>
  <c r="I112" i="7"/>
  <c r="K112" i="7" s="1"/>
  <c r="C114" i="7"/>
  <c r="D114" i="7" s="1"/>
  <c r="E114" i="7" s="1"/>
  <c r="J114" i="7"/>
  <c r="I13" i="7"/>
  <c r="K111" i="7"/>
  <c r="K13" i="7" s="1"/>
  <c r="E380" i="9" l="1"/>
  <c r="F380" i="9" s="1"/>
  <c r="G380" i="9" s="1"/>
  <c r="C115" i="7"/>
  <c r="D115" i="7" s="1"/>
  <c r="E115" i="7" s="1"/>
  <c r="F114" i="7"/>
  <c r="G114" i="7" s="1"/>
  <c r="H114" i="7" s="1"/>
  <c r="I113" i="7"/>
  <c r="K113" i="7" s="1"/>
  <c r="J115" i="7"/>
  <c r="E381" i="9" l="1"/>
  <c r="F381" i="9" s="1"/>
  <c r="G381" i="9" s="1"/>
  <c r="I114" i="7"/>
  <c r="K114" i="7" s="1"/>
  <c r="F115" i="7"/>
  <c r="G115" i="7" s="1"/>
  <c r="H115" i="7" s="1"/>
  <c r="C116" i="7"/>
  <c r="D116" i="7" s="1"/>
  <c r="E116" i="7" s="1"/>
  <c r="J116" i="7"/>
  <c r="E382" i="9" l="1"/>
  <c r="F382" i="9" s="1"/>
  <c r="G382" i="9" s="1"/>
  <c r="C117" i="7"/>
  <c r="D117" i="7" s="1"/>
  <c r="E117" i="7" s="1"/>
  <c r="F116" i="7"/>
  <c r="G116" i="7" s="1"/>
  <c r="H116" i="7" s="1"/>
  <c r="I115" i="7"/>
  <c r="K115" i="7" s="1"/>
  <c r="J117" i="7"/>
  <c r="E383" i="9" l="1"/>
  <c r="F383" i="9" s="1"/>
  <c r="G383" i="9" s="1"/>
  <c r="F117" i="7"/>
  <c r="G117" i="7" s="1"/>
  <c r="H117" i="7" s="1"/>
  <c r="I116" i="7"/>
  <c r="K116" i="7" s="1"/>
  <c r="C118" i="7"/>
  <c r="D118" i="7" s="1"/>
  <c r="E118" i="7" s="1"/>
  <c r="J118" i="7"/>
  <c r="E384" i="9" l="1"/>
  <c r="F384" i="9" s="1"/>
  <c r="G384" i="9" s="1"/>
  <c r="C119" i="7"/>
  <c r="D119" i="7" s="1"/>
  <c r="E119" i="7" s="1"/>
  <c r="F118" i="7"/>
  <c r="G118" i="7" s="1"/>
  <c r="H118" i="7" s="1"/>
  <c r="I117" i="7"/>
  <c r="K117" i="7" s="1"/>
  <c r="J119" i="7"/>
  <c r="E385" i="9" l="1"/>
  <c r="F385" i="9" s="1"/>
  <c r="G385" i="9" s="1"/>
  <c r="C120" i="7"/>
  <c r="D120" i="7" s="1"/>
  <c r="E120" i="7" s="1"/>
  <c r="J120" i="7"/>
  <c r="I118" i="7"/>
  <c r="K118" i="7" s="1"/>
  <c r="F119" i="7"/>
  <c r="G119" i="7" s="1"/>
  <c r="H119" i="7" s="1"/>
  <c r="E386" i="9" l="1"/>
  <c r="F386" i="9" s="1"/>
  <c r="G386" i="9" s="1"/>
  <c r="F120" i="7"/>
  <c r="G120" i="7" s="1"/>
  <c r="H120" i="7" s="1"/>
  <c r="I119" i="7"/>
  <c r="K119" i="7" s="1"/>
  <c r="C121" i="7"/>
  <c r="D121" i="7" s="1"/>
  <c r="E121" i="7" s="1"/>
  <c r="J121" i="7"/>
  <c r="E387" i="9" l="1"/>
  <c r="F387" i="9" s="1"/>
  <c r="G387" i="9" s="1"/>
  <c r="C122" i="7"/>
  <c r="D122" i="7" s="1"/>
  <c r="E122" i="7" s="1"/>
  <c r="F121" i="7"/>
  <c r="G121" i="7" s="1"/>
  <c r="H121" i="7" s="1"/>
  <c r="I120" i="7"/>
  <c r="K120" i="7" s="1"/>
  <c r="J122" i="7"/>
  <c r="E388" i="9" l="1"/>
  <c r="F388" i="9" s="1"/>
  <c r="G388" i="9" s="1"/>
  <c r="F122" i="7"/>
  <c r="G122" i="7" s="1"/>
  <c r="H122" i="7" s="1"/>
  <c r="I121" i="7"/>
  <c r="K121" i="7" s="1"/>
  <c r="C123" i="7"/>
  <c r="D123" i="7" s="1"/>
  <c r="E123" i="7" s="1"/>
  <c r="J123" i="7"/>
  <c r="E389" i="9" l="1"/>
  <c r="F389" i="9" s="1"/>
  <c r="G389" i="9" s="1"/>
  <c r="C124" i="7"/>
  <c r="D124" i="7" s="1"/>
  <c r="E124" i="7" s="1"/>
  <c r="I122" i="7"/>
  <c r="K122" i="7" s="1"/>
  <c r="F123" i="7"/>
  <c r="G123" i="7" s="1"/>
  <c r="H123" i="7" s="1"/>
  <c r="J124" i="7"/>
  <c r="E390" i="9" l="1"/>
  <c r="F390" i="9" s="1"/>
  <c r="G390" i="9" s="1"/>
  <c r="F124" i="7"/>
  <c r="G124" i="7" s="1"/>
  <c r="H124" i="7" s="1"/>
  <c r="I123" i="7"/>
  <c r="C125" i="7"/>
  <c r="D125" i="7" s="1"/>
  <c r="E125" i="7" s="1"/>
  <c r="J125" i="7"/>
  <c r="E391" i="9" l="1"/>
  <c r="F391" i="9" s="1"/>
  <c r="G391" i="9" s="1"/>
  <c r="C126" i="7"/>
  <c r="D126" i="7" s="1"/>
  <c r="E126" i="7" s="1"/>
  <c r="F125" i="7"/>
  <c r="G125" i="7" s="1"/>
  <c r="H125" i="7" s="1"/>
  <c r="I124" i="7"/>
  <c r="K124" i="7" s="1"/>
  <c r="I14" i="7"/>
  <c r="K123" i="7"/>
  <c r="K14" i="7" s="1"/>
  <c r="J126" i="7"/>
  <c r="E392" i="9" l="1"/>
  <c r="F392" i="9" s="1"/>
  <c r="G392" i="9" s="1"/>
  <c r="F126" i="7"/>
  <c r="G126" i="7" s="1"/>
  <c r="H126" i="7" s="1"/>
  <c r="I125" i="7"/>
  <c r="K125" i="7" s="1"/>
  <c r="C127" i="7"/>
  <c r="D127" i="7" s="1"/>
  <c r="E127" i="7" s="1"/>
  <c r="J127" i="7"/>
  <c r="E393" i="9" l="1"/>
  <c r="F393" i="9" s="1"/>
  <c r="G393" i="9" s="1"/>
  <c r="C128" i="7"/>
  <c r="D128" i="7" s="1"/>
  <c r="E128" i="7" s="1"/>
  <c r="I126" i="7"/>
  <c r="K126" i="7" s="1"/>
  <c r="F127" i="7"/>
  <c r="G127" i="7" s="1"/>
  <c r="H127" i="7" s="1"/>
  <c r="J128" i="7"/>
  <c r="E394" i="9" l="1"/>
  <c r="F394" i="9" s="1"/>
  <c r="G394" i="9" s="1"/>
  <c r="F128" i="7"/>
  <c r="G128" i="7" s="1"/>
  <c r="H128" i="7" s="1"/>
  <c r="I127" i="7"/>
  <c r="K127" i="7" s="1"/>
  <c r="C129" i="7"/>
  <c r="D129" i="7" s="1"/>
  <c r="E129" i="7" s="1"/>
  <c r="J129" i="7"/>
  <c r="E395" i="9" l="1"/>
  <c r="F395" i="9" s="1"/>
  <c r="G395" i="9" s="1"/>
  <c r="C130" i="7"/>
  <c r="D130" i="7" s="1"/>
  <c r="E130" i="7" s="1"/>
  <c r="F129" i="7"/>
  <c r="G129" i="7" s="1"/>
  <c r="H129" i="7" s="1"/>
  <c r="I128" i="7"/>
  <c r="K128" i="7" s="1"/>
  <c r="J130" i="7"/>
  <c r="E396" i="9" l="1"/>
  <c r="F396" i="9" s="1"/>
  <c r="G396" i="9" s="1"/>
  <c r="F130" i="7"/>
  <c r="I129" i="7"/>
  <c r="K129" i="7" s="1"/>
  <c r="G130" i="7"/>
  <c r="H130" i="7" s="1"/>
  <c r="C131" i="7"/>
  <c r="D131" i="7" s="1"/>
  <c r="E131" i="7" s="1"/>
  <c r="J131" i="7"/>
  <c r="G397" i="9" l="1"/>
  <c r="E397" i="9"/>
  <c r="F397" i="9" s="1"/>
  <c r="C132" i="7"/>
  <c r="D132" i="7" s="1"/>
  <c r="E132" i="7" s="1"/>
  <c r="I130" i="7"/>
  <c r="K130" i="7" s="1"/>
  <c r="F131" i="7"/>
  <c r="G131" i="7" s="1"/>
  <c r="H131" i="7" s="1"/>
  <c r="J132" i="7"/>
  <c r="E398" i="9" l="1"/>
  <c r="F398" i="9" s="1"/>
  <c r="G398" i="9" s="1"/>
  <c r="F132" i="7"/>
  <c r="G132" i="7" s="1"/>
  <c r="H132" i="7" s="1"/>
  <c r="I131" i="7"/>
  <c r="K131" i="7" s="1"/>
  <c r="C133" i="7"/>
  <c r="D133" i="7" s="1"/>
  <c r="E133" i="7" s="1"/>
  <c r="J133" i="7"/>
  <c r="E399" i="9" l="1"/>
  <c r="F399" i="9" s="1"/>
  <c r="G399" i="9" s="1"/>
  <c r="F133" i="7"/>
  <c r="G133" i="7" s="1"/>
  <c r="H133" i="7" s="1"/>
  <c r="I132" i="7"/>
  <c r="K132" i="7" s="1"/>
  <c r="C134" i="7"/>
  <c r="D134" i="7" s="1"/>
  <c r="E134" i="7" s="1"/>
  <c r="J134" i="7"/>
  <c r="E400" i="9" l="1"/>
  <c r="F400" i="9" s="1"/>
  <c r="G400" i="9" s="1"/>
  <c r="C135" i="7"/>
  <c r="D135" i="7" s="1"/>
  <c r="E135" i="7" s="1"/>
  <c r="F134" i="7"/>
  <c r="G134" i="7" s="1"/>
  <c r="H134" i="7" s="1"/>
  <c r="I133" i="7"/>
  <c r="K133" i="7" s="1"/>
  <c r="J135" i="7"/>
  <c r="E401" i="9" l="1"/>
  <c r="F401" i="9" s="1"/>
  <c r="G401" i="9" s="1"/>
  <c r="I134" i="7"/>
  <c r="K134" i="7" s="1"/>
  <c r="F135" i="7"/>
  <c r="G135" i="7" s="1"/>
  <c r="H135" i="7" s="1"/>
  <c r="C136" i="7"/>
  <c r="D136" i="7" s="1"/>
  <c r="E136" i="7" s="1"/>
  <c r="J136" i="7"/>
  <c r="G402" i="9" l="1"/>
  <c r="E402" i="9"/>
  <c r="F402" i="9" s="1"/>
  <c r="C137" i="7"/>
  <c r="D137" i="7" s="1"/>
  <c r="E137" i="7" s="1"/>
  <c r="F136" i="7"/>
  <c r="G136" i="7" s="1"/>
  <c r="H136" i="7" s="1"/>
  <c r="I135" i="7"/>
  <c r="J137" i="7"/>
  <c r="E403" i="9" l="1"/>
  <c r="F403" i="9" s="1"/>
  <c r="G403" i="9" s="1"/>
  <c r="K135" i="7"/>
  <c r="K15" i="7" s="1"/>
  <c r="I15" i="7"/>
  <c r="C138" i="7"/>
  <c r="D138" i="7" s="1"/>
  <c r="E138" i="7" s="1"/>
  <c r="F137" i="7"/>
  <c r="G137" i="7" s="1"/>
  <c r="H137" i="7" s="1"/>
  <c r="I136" i="7"/>
  <c r="K136" i="7" s="1"/>
  <c r="J138" i="7"/>
  <c r="E404" i="9" l="1"/>
  <c r="F404" i="9" s="1"/>
  <c r="G404" i="9" s="1"/>
  <c r="C139" i="7"/>
  <c r="D139" i="7" s="1"/>
  <c r="E139" i="7" s="1"/>
  <c r="J139" i="7"/>
  <c r="F138" i="7"/>
  <c r="G138" i="7" s="1"/>
  <c r="H138" i="7" s="1"/>
  <c r="I137" i="7"/>
  <c r="K137" i="7" s="1"/>
  <c r="E405" i="9" l="1"/>
  <c r="F405" i="9" s="1"/>
  <c r="G405" i="9" s="1"/>
  <c r="I138" i="7"/>
  <c r="K138" i="7" s="1"/>
  <c r="F139" i="7"/>
  <c r="G139" i="7" s="1"/>
  <c r="H139" i="7" s="1"/>
  <c r="C140" i="7"/>
  <c r="D140" i="7" s="1"/>
  <c r="E140" i="7" s="1"/>
  <c r="J140" i="7"/>
  <c r="E406" i="9" l="1"/>
  <c r="F406" i="9" s="1"/>
  <c r="G406" i="9" s="1"/>
  <c r="C141" i="7"/>
  <c r="D141" i="7" s="1"/>
  <c r="E141" i="7" s="1"/>
  <c r="F140" i="7"/>
  <c r="G140" i="7" s="1"/>
  <c r="H140" i="7" s="1"/>
  <c r="I139" i="7"/>
  <c r="K139" i="7" s="1"/>
  <c r="J141" i="7"/>
  <c r="E407" i="9" l="1"/>
  <c r="F407" i="9" s="1"/>
  <c r="G407" i="9" s="1"/>
  <c r="F141" i="7"/>
  <c r="G141" i="7" s="1"/>
  <c r="H141" i="7" s="1"/>
  <c r="I140" i="7"/>
  <c r="K140" i="7" s="1"/>
  <c r="C142" i="7"/>
  <c r="D142" i="7" s="1"/>
  <c r="E142" i="7" s="1"/>
  <c r="J142" i="7"/>
  <c r="E408" i="9" l="1"/>
  <c r="F408" i="9" s="1"/>
  <c r="G408" i="9" s="1"/>
  <c r="C143" i="7"/>
  <c r="D143" i="7" s="1"/>
  <c r="E143" i="7" s="1"/>
  <c r="F142" i="7"/>
  <c r="G142" i="7" s="1"/>
  <c r="H142" i="7" s="1"/>
  <c r="I141" i="7"/>
  <c r="K141" i="7" s="1"/>
  <c r="J143" i="7"/>
  <c r="E409" i="9" l="1"/>
  <c r="F409" i="9" s="1"/>
  <c r="G409" i="9" s="1"/>
  <c r="C144" i="7"/>
  <c r="D144" i="7" s="1"/>
  <c r="E144" i="7" s="1"/>
  <c r="J144" i="7"/>
  <c r="I142" i="7"/>
  <c r="K142" i="7" s="1"/>
  <c r="F143" i="7"/>
  <c r="G143" i="7" s="1"/>
  <c r="H143" i="7" s="1"/>
  <c r="G410" i="9" l="1"/>
  <c r="E410" i="9"/>
  <c r="F410" i="9" s="1"/>
  <c r="C145" i="7"/>
  <c r="D145" i="7" s="1"/>
  <c r="E145" i="7" s="1"/>
  <c r="F144" i="7"/>
  <c r="I143" i="7"/>
  <c r="K143" i="7" s="1"/>
  <c r="G144" i="7"/>
  <c r="H144" i="7" s="1"/>
  <c r="J145" i="7"/>
  <c r="E411" i="9" l="1"/>
  <c r="F411" i="9" s="1"/>
  <c r="G411" i="9" s="1"/>
  <c r="F145" i="7"/>
  <c r="G145" i="7" s="1"/>
  <c r="H145" i="7" s="1"/>
  <c r="I144" i="7"/>
  <c r="K144" i="7" s="1"/>
  <c r="C146" i="7"/>
  <c r="D146" i="7" s="1"/>
  <c r="E146" i="7" s="1"/>
  <c r="J146" i="7"/>
  <c r="E412" i="9" l="1"/>
  <c r="F412" i="9" s="1"/>
  <c r="G412" i="9" s="1"/>
  <c r="C147" i="7"/>
  <c r="D147" i="7" s="1"/>
  <c r="E147" i="7" s="1"/>
  <c r="F146" i="7"/>
  <c r="G146" i="7" s="1"/>
  <c r="H146" i="7" s="1"/>
  <c r="I145" i="7"/>
  <c r="K145" i="7" s="1"/>
  <c r="J147" i="7"/>
  <c r="E413" i="9" l="1"/>
  <c r="F413" i="9" s="1"/>
  <c r="G413" i="9" s="1"/>
  <c r="I146" i="7"/>
  <c r="K146" i="7" s="1"/>
  <c r="F147" i="7"/>
  <c r="G147" i="7" s="1"/>
  <c r="H147" i="7" s="1"/>
  <c r="C148" i="7"/>
  <c r="D148" i="7" s="1"/>
  <c r="E148" i="7" s="1"/>
  <c r="J148" i="7"/>
  <c r="E414" i="9" l="1"/>
  <c r="F414" i="9" s="1"/>
  <c r="G414" i="9" s="1"/>
  <c r="C149" i="7"/>
  <c r="D149" i="7" s="1"/>
  <c r="E149" i="7" s="1"/>
  <c r="F148" i="7"/>
  <c r="G148" i="7" s="1"/>
  <c r="H148" i="7" s="1"/>
  <c r="I147" i="7"/>
  <c r="K147" i="7" s="1"/>
  <c r="J149" i="7"/>
  <c r="E415" i="9" l="1"/>
  <c r="F415" i="9" s="1"/>
  <c r="G415" i="9" s="1"/>
  <c r="F149" i="7"/>
  <c r="G149" i="7" s="1"/>
  <c r="H149" i="7" s="1"/>
  <c r="I148" i="7"/>
  <c r="K148" i="7" s="1"/>
  <c r="C150" i="7"/>
  <c r="D150" i="7" s="1"/>
  <c r="E150" i="7" s="1"/>
  <c r="J150" i="7"/>
  <c r="E416" i="9" l="1"/>
  <c r="F416" i="9" s="1"/>
  <c r="G416" i="9" s="1"/>
  <c r="C151" i="7"/>
  <c r="D151" i="7" s="1"/>
  <c r="E151" i="7" s="1"/>
  <c r="F150" i="7"/>
  <c r="G150" i="7" s="1"/>
  <c r="H150" i="7" s="1"/>
  <c r="I149" i="7"/>
  <c r="K149" i="7" s="1"/>
  <c r="J151" i="7"/>
  <c r="E417" i="9" l="1"/>
  <c r="F417" i="9" s="1"/>
  <c r="G417" i="9" s="1"/>
  <c r="I150" i="7"/>
  <c r="K150" i="7" s="1"/>
  <c r="F151" i="7"/>
  <c r="G151" i="7" s="1"/>
  <c r="H151" i="7" s="1"/>
  <c r="C152" i="7"/>
  <c r="D152" i="7" s="1"/>
  <c r="E152" i="7" s="1"/>
  <c r="J152" i="7"/>
  <c r="E418" i="9" l="1"/>
  <c r="F418" i="9" s="1"/>
  <c r="G418" i="9" s="1"/>
  <c r="C153" i="7"/>
  <c r="D153" i="7" s="1"/>
  <c r="E153" i="7" s="1"/>
  <c r="F152" i="7"/>
  <c r="G152" i="7" s="1"/>
  <c r="H152" i="7" s="1"/>
  <c r="I151" i="7"/>
  <c r="K151" i="7" s="1"/>
  <c r="J153" i="7"/>
  <c r="E419" i="9" l="1"/>
  <c r="F419" i="9" s="1"/>
  <c r="G419" i="9" s="1"/>
  <c r="F153" i="7"/>
  <c r="G153" i="7"/>
  <c r="H153" i="7" s="1"/>
  <c r="I152" i="7"/>
  <c r="K152" i="7" s="1"/>
  <c r="C154" i="7"/>
  <c r="D154" i="7" s="1"/>
  <c r="E154" i="7" s="1"/>
  <c r="J154" i="7"/>
  <c r="E420" i="9" l="1"/>
  <c r="F420" i="9" s="1"/>
  <c r="G420" i="9" s="1"/>
  <c r="C155" i="7"/>
  <c r="D155" i="7" s="1"/>
  <c r="E155" i="7" s="1"/>
  <c r="F154" i="7"/>
  <c r="G154" i="7" s="1"/>
  <c r="H154" i="7" s="1"/>
  <c r="I153" i="7"/>
  <c r="K153" i="7" s="1"/>
  <c r="J155" i="7"/>
  <c r="G421" i="9" l="1"/>
  <c r="E421" i="9"/>
  <c r="F421" i="9" s="1"/>
  <c r="I154" i="7"/>
  <c r="K154" i="7" s="1"/>
  <c r="F155" i="7"/>
  <c r="G155" i="7" s="1"/>
  <c r="H155" i="7" s="1"/>
  <c r="C156" i="7"/>
  <c r="D156" i="7" s="1"/>
  <c r="E156" i="7" s="1"/>
  <c r="J156" i="7"/>
  <c r="E422" i="9" l="1"/>
  <c r="F422" i="9" s="1"/>
  <c r="G422" i="9" s="1"/>
  <c r="C157" i="7"/>
  <c r="D157" i="7" s="1"/>
  <c r="E157" i="7" s="1"/>
  <c r="F156" i="7"/>
  <c r="G156" i="7" s="1"/>
  <c r="H156" i="7" s="1"/>
  <c r="I155" i="7"/>
  <c r="K155" i="7" s="1"/>
  <c r="J157" i="7"/>
  <c r="E423" i="9" l="1"/>
  <c r="F423" i="9" s="1"/>
  <c r="G423" i="9" s="1"/>
  <c r="C158" i="7"/>
  <c r="D158" i="7" s="1"/>
  <c r="E158" i="7" s="1"/>
  <c r="F157" i="7"/>
  <c r="G157" i="7" s="1"/>
  <c r="H157" i="7" s="1"/>
  <c r="I156" i="7"/>
  <c r="K156" i="7" s="1"/>
  <c r="J158" i="7"/>
  <c r="E424" i="9" l="1"/>
  <c r="F424" i="9" s="1"/>
  <c r="G424" i="9" s="1"/>
  <c r="C159" i="7"/>
  <c r="D159" i="7" s="1"/>
  <c r="E159" i="7" s="1"/>
  <c r="F158" i="7"/>
  <c r="G158" i="7" s="1"/>
  <c r="H158" i="7" s="1"/>
  <c r="I157" i="7"/>
  <c r="K157" i="7" s="1"/>
  <c r="J159" i="7"/>
  <c r="E425" i="9" l="1"/>
  <c r="F425" i="9" s="1"/>
  <c r="G425" i="9" s="1"/>
  <c r="C160" i="7"/>
  <c r="D160" i="7" s="1"/>
  <c r="E160" i="7" s="1"/>
  <c r="J160" i="7"/>
  <c r="I158" i="7"/>
  <c r="K158" i="7" s="1"/>
  <c r="F159" i="7"/>
  <c r="G159" i="7" s="1"/>
  <c r="H159" i="7" s="1"/>
  <c r="E426" i="9" l="1"/>
  <c r="F426" i="9" s="1"/>
  <c r="G426" i="9" s="1"/>
  <c r="F160" i="7"/>
  <c r="G160" i="7" s="1"/>
  <c r="H160" i="7" s="1"/>
  <c r="I159" i="7"/>
  <c r="K159" i="7" s="1"/>
  <c r="C161" i="7"/>
  <c r="D161" i="7" s="1"/>
  <c r="E161" i="7" s="1"/>
  <c r="J161" i="7"/>
  <c r="E427" i="9" l="1"/>
  <c r="F427" i="9" s="1"/>
  <c r="G427" i="9"/>
  <c r="C162" i="7"/>
  <c r="D162" i="7" s="1"/>
  <c r="E162" i="7" s="1"/>
  <c r="F161" i="7"/>
  <c r="G161" i="7" s="1"/>
  <c r="H161" i="7" s="1"/>
  <c r="I160" i="7"/>
  <c r="K160" i="7" s="1"/>
  <c r="J162" i="7"/>
  <c r="E428" i="9" l="1"/>
  <c r="F428" i="9" s="1"/>
  <c r="G428" i="9" s="1"/>
  <c r="C163" i="7"/>
  <c r="D163" i="7" s="1"/>
  <c r="E163" i="7" s="1"/>
  <c r="F162" i="7"/>
  <c r="G162" i="7" s="1"/>
  <c r="H162" i="7" s="1"/>
  <c r="I161" i="7"/>
  <c r="K161" i="7" s="1"/>
  <c r="J163" i="7"/>
  <c r="E429" i="9" l="1"/>
  <c r="F429" i="9" s="1"/>
  <c r="G429" i="9" s="1"/>
  <c r="C164" i="7"/>
  <c r="D164" i="7" s="1"/>
  <c r="E164" i="7" s="1"/>
  <c r="I162" i="7"/>
  <c r="K162" i="7" s="1"/>
  <c r="F163" i="7"/>
  <c r="G163" i="7" s="1"/>
  <c r="H163" i="7" s="1"/>
  <c r="J164" i="7"/>
  <c r="G430" i="9" l="1"/>
  <c r="E430" i="9"/>
  <c r="F430" i="9" s="1"/>
  <c r="F164" i="7"/>
  <c r="G164" i="7" s="1"/>
  <c r="H164" i="7" s="1"/>
  <c r="I163" i="7"/>
  <c r="K163" i="7" s="1"/>
  <c r="C165" i="7"/>
  <c r="D165" i="7" s="1"/>
  <c r="E165" i="7" s="1"/>
  <c r="J165" i="7"/>
  <c r="E431" i="9" l="1"/>
  <c r="F431" i="9" s="1"/>
  <c r="G431" i="9" s="1"/>
  <c r="C166" i="7"/>
  <c r="D166" i="7" s="1"/>
  <c r="E166" i="7" s="1"/>
  <c r="F165" i="7"/>
  <c r="G165" i="7" s="1"/>
  <c r="H165" i="7" s="1"/>
  <c r="I164" i="7"/>
  <c r="K164" i="7" s="1"/>
  <c r="J166" i="7"/>
  <c r="E432" i="9" l="1"/>
  <c r="F432" i="9" s="1"/>
  <c r="G432" i="9" s="1"/>
  <c r="F166" i="7"/>
  <c r="G166" i="7" s="1"/>
  <c r="H166" i="7" s="1"/>
  <c r="I165" i="7"/>
  <c r="K165" i="7" s="1"/>
  <c r="C167" i="7"/>
  <c r="D167" i="7" s="1"/>
  <c r="E167" i="7" s="1"/>
  <c r="J167" i="7"/>
  <c r="E433" i="9" l="1"/>
  <c r="F433" i="9" s="1"/>
  <c r="G433" i="9" s="1"/>
  <c r="C168" i="7"/>
  <c r="D168" i="7" s="1"/>
  <c r="E168" i="7" s="1"/>
  <c r="F167" i="7"/>
  <c r="G167" i="7" s="1"/>
  <c r="H167" i="7" s="1"/>
  <c r="I166" i="7"/>
  <c r="K166" i="7" s="1"/>
  <c r="J168" i="7"/>
  <c r="E434" i="9" l="1"/>
  <c r="F434" i="9" s="1"/>
  <c r="G434" i="9" s="1"/>
  <c r="F168" i="7"/>
  <c r="G168" i="7" s="1"/>
  <c r="H168" i="7" s="1"/>
  <c r="I167" i="7"/>
  <c r="K167" i="7" s="1"/>
  <c r="C169" i="7"/>
  <c r="D169" i="7" s="1"/>
  <c r="E169" i="7" s="1"/>
  <c r="J169" i="7"/>
  <c r="E435" i="9" l="1"/>
  <c r="F435" i="9" s="1"/>
  <c r="G435" i="9" s="1"/>
  <c r="C170" i="7"/>
  <c r="D170" i="7" s="1"/>
  <c r="E170" i="7" s="1"/>
  <c r="I168" i="7"/>
  <c r="K168" i="7" s="1"/>
  <c r="F169" i="7"/>
  <c r="G169" i="7" s="1"/>
  <c r="H169" i="7" s="1"/>
  <c r="J170" i="7"/>
  <c r="E436" i="9" l="1"/>
  <c r="F436" i="9" s="1"/>
  <c r="G436" i="9" s="1"/>
  <c r="I169" i="7"/>
  <c r="K169" i="7" s="1"/>
  <c r="F170" i="7"/>
  <c r="G170" i="7" s="1"/>
  <c r="H170" i="7" s="1"/>
  <c r="C171" i="7"/>
  <c r="D171" i="7" s="1"/>
  <c r="E171" i="7" s="1"/>
  <c r="J171" i="7"/>
  <c r="E437" i="9" l="1"/>
  <c r="F437" i="9" s="1"/>
  <c r="G437" i="9" s="1"/>
  <c r="C172" i="7"/>
  <c r="D172" i="7" s="1"/>
  <c r="E172" i="7" s="1"/>
  <c r="F171" i="7"/>
  <c r="I170" i="7"/>
  <c r="K170" i="7" s="1"/>
  <c r="G171" i="7"/>
  <c r="H171" i="7" s="1"/>
  <c r="J172" i="7"/>
  <c r="E438" i="9" l="1"/>
  <c r="F438" i="9" s="1"/>
  <c r="G438" i="9" s="1"/>
  <c r="C173" i="7"/>
  <c r="D173" i="7" s="1"/>
  <c r="E173" i="7" s="1"/>
  <c r="F172" i="7"/>
  <c r="G172" i="7" s="1"/>
  <c r="H172" i="7" s="1"/>
  <c r="I171" i="7"/>
  <c r="K171" i="7" s="1"/>
  <c r="J173" i="7"/>
  <c r="E439" i="9" l="1"/>
  <c r="F439" i="9" s="1"/>
  <c r="G439" i="9" s="1"/>
  <c r="I172" i="7"/>
  <c r="K172" i="7" s="1"/>
  <c r="F173" i="7"/>
  <c r="G173" i="7" s="1"/>
  <c r="H173" i="7" s="1"/>
  <c r="C174" i="7"/>
  <c r="D174" i="7" s="1"/>
  <c r="E174" i="7" s="1"/>
  <c r="J174" i="7"/>
  <c r="E440" i="9" l="1"/>
  <c r="F440" i="9" s="1"/>
  <c r="G440" i="9" s="1"/>
  <c r="C175" i="7"/>
  <c r="D175" i="7" s="1"/>
  <c r="E175" i="7" s="1"/>
  <c r="I173" i="7"/>
  <c r="K173" i="7" s="1"/>
  <c r="F174" i="7"/>
  <c r="G174" i="7" s="1"/>
  <c r="H174" i="7" s="1"/>
  <c r="J175" i="7"/>
  <c r="E441" i="9" l="1"/>
  <c r="F441" i="9" s="1"/>
  <c r="G441" i="9" s="1"/>
  <c r="F175" i="7"/>
  <c r="G175" i="7" s="1"/>
  <c r="H175" i="7" s="1"/>
  <c r="I174" i="7"/>
  <c r="K174" i="7" s="1"/>
  <c r="C176" i="7"/>
  <c r="D176" i="7" s="1"/>
  <c r="E176" i="7" s="1"/>
  <c r="J176" i="7"/>
  <c r="E442" i="9" l="1"/>
  <c r="F442" i="9" s="1"/>
  <c r="G442" i="9" s="1"/>
  <c r="C177" i="7"/>
  <c r="D177" i="7"/>
  <c r="E177" i="7" s="1"/>
  <c r="F176" i="7"/>
  <c r="I175" i="7"/>
  <c r="K175" i="7" s="1"/>
  <c r="G176" i="7"/>
  <c r="H176" i="7" s="1"/>
  <c r="J177" i="7"/>
  <c r="E443" i="9" l="1"/>
  <c r="F443" i="9" s="1"/>
  <c r="G443" i="9" s="1"/>
  <c r="F177" i="7"/>
  <c r="G177" i="7" s="1"/>
  <c r="H177" i="7" s="1"/>
  <c r="I176" i="7"/>
  <c r="K176" i="7" s="1"/>
  <c r="C178" i="7"/>
  <c r="D178" i="7" s="1"/>
  <c r="E178" i="7" s="1"/>
  <c r="J178" i="7"/>
  <c r="E444" i="9" l="1"/>
  <c r="F444" i="9" s="1"/>
  <c r="G444" i="9" s="1"/>
  <c r="C179" i="7"/>
  <c r="D179" i="7" s="1"/>
  <c r="E179" i="7" s="1"/>
  <c r="F178" i="7"/>
  <c r="I177" i="7"/>
  <c r="K177" i="7" s="1"/>
  <c r="G178" i="7"/>
  <c r="H178" i="7" s="1"/>
  <c r="J179" i="7"/>
  <c r="E445" i="9" l="1"/>
  <c r="F445" i="9" s="1"/>
  <c r="G445" i="9" s="1"/>
  <c r="F179" i="7"/>
  <c r="G179" i="7" s="1"/>
  <c r="H179" i="7" s="1"/>
  <c r="I178" i="7"/>
  <c r="K178" i="7" s="1"/>
  <c r="C180" i="7"/>
  <c r="D180" i="7" s="1"/>
  <c r="E180" i="7" s="1"/>
  <c r="J180" i="7"/>
  <c r="G446" i="9" l="1"/>
  <c r="E446" i="9"/>
  <c r="F446" i="9" s="1"/>
  <c r="C181" i="7"/>
  <c r="D181" i="7" s="1"/>
  <c r="E181" i="7" s="1"/>
  <c r="I179" i="7"/>
  <c r="K179" i="7" s="1"/>
  <c r="F180" i="7"/>
  <c r="G180" i="7" s="1"/>
  <c r="H180" i="7" s="1"/>
  <c r="J181" i="7"/>
  <c r="E447" i="9" l="1"/>
  <c r="F447" i="9" s="1"/>
  <c r="G447" i="9" s="1"/>
  <c r="I180" i="7"/>
  <c r="K180" i="7" s="1"/>
  <c r="F181" i="7"/>
  <c r="G181" i="7" s="1"/>
  <c r="H181" i="7" s="1"/>
  <c r="C182" i="7"/>
  <c r="D182" i="7" s="1"/>
  <c r="E182" i="7" s="1"/>
  <c r="J182" i="7"/>
  <c r="E448" i="9" l="1"/>
  <c r="F448" i="9" s="1"/>
  <c r="G448" i="9" s="1"/>
  <c r="C183" i="7"/>
  <c r="D183" i="7" s="1"/>
  <c r="E183" i="7" s="1"/>
  <c r="F182" i="7"/>
  <c r="G182" i="7" s="1"/>
  <c r="H182" i="7" s="1"/>
  <c r="I181" i="7"/>
  <c r="K181" i="7" s="1"/>
  <c r="J183" i="7"/>
  <c r="E449" i="9" l="1"/>
  <c r="F449" i="9" s="1"/>
  <c r="G449" i="9" s="1"/>
  <c r="F183" i="7"/>
  <c r="G183" i="7" s="1"/>
  <c r="H183" i="7" s="1"/>
  <c r="I182" i="7"/>
  <c r="K182" i="7" s="1"/>
  <c r="C184" i="7"/>
  <c r="D184" i="7" s="1"/>
  <c r="E184" i="7" s="1"/>
  <c r="J184" i="7"/>
  <c r="E450" i="9" l="1"/>
  <c r="F450" i="9" s="1"/>
  <c r="G450" i="9" s="1"/>
  <c r="C185" i="7"/>
  <c r="D185" i="7" s="1"/>
  <c r="E185" i="7" s="1"/>
  <c r="J185" i="7"/>
  <c r="I183" i="7"/>
  <c r="K183" i="7" s="1"/>
  <c r="F184" i="7"/>
  <c r="G184" i="7" s="1"/>
  <c r="H184" i="7" s="1"/>
  <c r="E451" i="9" l="1"/>
  <c r="F451" i="9" s="1"/>
  <c r="G451" i="9" s="1"/>
  <c r="I184" i="7"/>
  <c r="K184" i="7" s="1"/>
  <c r="F185" i="7"/>
  <c r="G185" i="7" s="1"/>
  <c r="H185" i="7" s="1"/>
  <c r="C186" i="7"/>
  <c r="D186" i="7" s="1"/>
  <c r="E186" i="7" s="1"/>
  <c r="J186" i="7"/>
  <c r="G452" i="9" l="1"/>
  <c r="E452" i="9"/>
  <c r="F452" i="9" s="1"/>
  <c r="C187" i="7"/>
  <c r="D187" i="7" s="1"/>
  <c r="E187" i="7" s="1"/>
  <c r="F186" i="7"/>
  <c r="G186" i="7" s="1"/>
  <c r="H186" i="7" s="1"/>
  <c r="I185" i="7"/>
  <c r="K185" i="7" s="1"/>
  <c r="J187" i="7"/>
  <c r="E453" i="9" l="1"/>
  <c r="F453" i="9" s="1"/>
  <c r="G453" i="9" s="1"/>
  <c r="F187" i="7"/>
  <c r="G187" i="7" s="1"/>
  <c r="H187" i="7" s="1"/>
  <c r="I186" i="7"/>
  <c r="K186" i="7" s="1"/>
  <c r="C188" i="7"/>
  <c r="D188" i="7" s="1"/>
  <c r="E188" i="7" s="1"/>
  <c r="J188" i="7"/>
  <c r="E454" i="9" l="1"/>
  <c r="F454" i="9" s="1"/>
  <c r="G454" i="9" s="1"/>
  <c r="C189" i="7"/>
  <c r="D189" i="7" s="1"/>
  <c r="E189" i="7" s="1"/>
  <c r="F188" i="7"/>
  <c r="G188" i="7" s="1"/>
  <c r="H188" i="7" s="1"/>
  <c r="I187" i="7"/>
  <c r="K187" i="7" s="1"/>
  <c r="J189" i="7"/>
  <c r="G455" i="9" l="1"/>
  <c r="E455" i="9"/>
  <c r="F455" i="9" s="1"/>
  <c r="C190" i="7"/>
  <c r="D190" i="7" s="1"/>
  <c r="E190" i="7" s="1"/>
  <c r="I188" i="7"/>
  <c r="K188" i="7" s="1"/>
  <c r="F189" i="7"/>
  <c r="G189" i="7" s="1"/>
  <c r="H189" i="7" s="1"/>
  <c r="J190" i="7"/>
  <c r="E456" i="9" l="1"/>
  <c r="F456" i="9" s="1"/>
  <c r="G456" i="9" s="1"/>
  <c r="C191" i="7"/>
  <c r="D191" i="7" s="1"/>
  <c r="E191" i="7" s="1"/>
  <c r="F190" i="7"/>
  <c r="G190" i="7" s="1"/>
  <c r="H190" i="7" s="1"/>
  <c r="I189" i="7"/>
  <c r="K189" i="7" s="1"/>
  <c r="J191" i="7"/>
  <c r="G457" i="9" l="1"/>
  <c r="E457" i="9"/>
  <c r="F457" i="9" s="1"/>
  <c r="F191" i="7"/>
  <c r="G191" i="7" s="1"/>
  <c r="H191" i="7" s="1"/>
  <c r="I190" i="7"/>
  <c r="K190" i="7" s="1"/>
  <c r="C192" i="7"/>
  <c r="D192" i="7" s="1"/>
  <c r="E192" i="7" s="1"/>
  <c r="J192" i="7"/>
  <c r="E458" i="9" l="1"/>
  <c r="F458" i="9" s="1"/>
  <c r="G458" i="9" s="1"/>
  <c r="C193" i="7"/>
  <c r="D193" i="7" s="1"/>
  <c r="E193" i="7" s="1"/>
  <c r="F192" i="7"/>
  <c r="G192" i="7" s="1"/>
  <c r="H192" i="7" s="1"/>
  <c r="I191" i="7"/>
  <c r="K191" i="7" s="1"/>
  <c r="J193" i="7"/>
  <c r="E459" i="9" l="1"/>
  <c r="F459" i="9" s="1"/>
  <c r="G459" i="9" s="1"/>
  <c r="I192" i="7"/>
  <c r="K192" i="7" s="1"/>
  <c r="F193" i="7"/>
  <c r="G193" i="7" s="1"/>
  <c r="H193" i="7" s="1"/>
  <c r="C194" i="7"/>
  <c r="D194" i="7" s="1"/>
  <c r="E194" i="7" s="1"/>
  <c r="J194" i="7"/>
  <c r="E460" i="9" l="1"/>
  <c r="F460" i="9" s="1"/>
  <c r="G460" i="9" s="1"/>
  <c r="C195" i="7"/>
  <c r="D195" i="7" s="1"/>
  <c r="E195" i="7" s="1"/>
  <c r="I193" i="7"/>
  <c r="K193" i="7" s="1"/>
  <c r="F194" i="7"/>
  <c r="G194" i="7" s="1"/>
  <c r="H194" i="7" s="1"/>
  <c r="J195" i="7"/>
  <c r="E461" i="9" l="1"/>
  <c r="F461" i="9" s="1"/>
  <c r="G461" i="9" s="1"/>
  <c r="F195" i="7"/>
  <c r="G195" i="7" s="1"/>
  <c r="H195" i="7" s="1"/>
  <c r="I194" i="7"/>
  <c r="K194" i="7" s="1"/>
  <c r="C196" i="7"/>
  <c r="D196" i="7" s="1"/>
  <c r="E196" i="7" s="1"/>
  <c r="J196" i="7"/>
  <c r="E462" i="9" l="1"/>
  <c r="F462" i="9" s="1"/>
  <c r="G462" i="9" s="1"/>
  <c r="C197" i="7"/>
  <c r="D197" i="7" s="1"/>
  <c r="E197" i="7" s="1"/>
  <c r="F196" i="7"/>
  <c r="I195" i="7"/>
  <c r="K195" i="7" s="1"/>
  <c r="G196" i="7"/>
  <c r="H196" i="7" s="1"/>
  <c r="J197" i="7"/>
  <c r="E463" i="9" l="1"/>
  <c r="F463" i="9" s="1"/>
  <c r="G463" i="9" s="1"/>
  <c r="C198" i="7"/>
  <c r="D198" i="7"/>
  <c r="E198" i="7" s="1"/>
  <c r="I196" i="7"/>
  <c r="K196" i="7" s="1"/>
  <c r="F197" i="7"/>
  <c r="G197" i="7" s="1"/>
  <c r="H197" i="7" s="1"/>
  <c r="J198" i="7"/>
  <c r="E464" i="9" l="1"/>
  <c r="F464" i="9" s="1"/>
  <c r="G464" i="9" s="1"/>
  <c r="F198" i="7"/>
  <c r="I197" i="7"/>
  <c r="K197" i="7" s="1"/>
  <c r="G198" i="7"/>
  <c r="H198" i="7" s="1"/>
  <c r="C199" i="7"/>
  <c r="D199" i="7" s="1"/>
  <c r="E199" i="7" s="1"/>
  <c r="J199" i="7"/>
  <c r="G465" i="9" l="1"/>
  <c r="E465" i="9"/>
  <c r="F465" i="9" s="1"/>
  <c r="C200" i="7"/>
  <c r="D200" i="7" s="1"/>
  <c r="E200" i="7" s="1"/>
  <c r="F199" i="7"/>
  <c r="I198" i="7"/>
  <c r="K198" i="7" s="1"/>
  <c r="G199" i="7"/>
  <c r="H199" i="7" s="1"/>
  <c r="J200" i="7"/>
  <c r="E466" i="9" l="1"/>
  <c r="F466" i="9" s="1"/>
  <c r="G466" i="9" s="1"/>
  <c r="F200" i="7"/>
  <c r="G200" i="7" s="1"/>
  <c r="H200" i="7" s="1"/>
  <c r="I199" i="7"/>
  <c r="K199" i="7" s="1"/>
  <c r="C201" i="7"/>
  <c r="D201" i="7" s="1"/>
  <c r="E201" i="7" s="1"/>
  <c r="J201" i="7"/>
  <c r="E467" i="9" l="1"/>
  <c r="F467" i="9" s="1"/>
  <c r="G467" i="9" s="1"/>
  <c r="C202" i="7"/>
  <c r="D202" i="7" s="1"/>
  <c r="E202" i="7" s="1"/>
  <c r="I200" i="7"/>
  <c r="K200" i="7" s="1"/>
  <c r="F201" i="7"/>
  <c r="G201" i="7" s="1"/>
  <c r="H201" i="7" s="1"/>
  <c r="J202" i="7"/>
  <c r="E468" i="9" l="1"/>
  <c r="F468" i="9" s="1"/>
  <c r="G468" i="9" s="1"/>
  <c r="F202" i="7"/>
  <c r="G202" i="7" s="1"/>
  <c r="H202" i="7" s="1"/>
  <c r="I201" i="7"/>
  <c r="K201" i="7" s="1"/>
  <c r="C203" i="7"/>
  <c r="D203" i="7" s="1"/>
  <c r="E203" i="7" s="1"/>
  <c r="J203" i="7"/>
  <c r="E469" i="9" l="1"/>
  <c r="F469" i="9" s="1"/>
  <c r="G469" i="9" s="1"/>
  <c r="C204" i="7"/>
  <c r="D204" i="7" s="1"/>
  <c r="E204" i="7" s="1"/>
  <c r="F203" i="7"/>
  <c r="G203" i="7" s="1"/>
  <c r="H203" i="7" s="1"/>
  <c r="I202" i="7"/>
  <c r="K202" i="7" s="1"/>
  <c r="J204" i="7"/>
  <c r="E470" i="9" l="1"/>
  <c r="F470" i="9" s="1"/>
  <c r="G470" i="9" s="1"/>
  <c r="C205" i="7"/>
  <c r="D205" i="7" s="1"/>
  <c r="E205" i="7" s="1"/>
  <c r="F204" i="7"/>
  <c r="G204" i="7" s="1"/>
  <c r="H204" i="7" s="1"/>
  <c r="I203" i="7"/>
  <c r="K203" i="7" s="1"/>
  <c r="J205" i="7"/>
  <c r="E471" i="9" l="1"/>
  <c r="F471" i="9" s="1"/>
  <c r="G471" i="9"/>
  <c r="I204" i="7"/>
  <c r="K204" i="7" s="1"/>
  <c r="F205" i="7"/>
  <c r="G205" i="7" s="1"/>
  <c r="H205" i="7" s="1"/>
  <c r="C206" i="7"/>
  <c r="D206" i="7" s="1"/>
  <c r="E206" i="7" s="1"/>
  <c r="J206" i="7"/>
  <c r="E472" i="9" l="1"/>
  <c r="F472" i="9" s="1"/>
  <c r="G472" i="9" s="1"/>
  <c r="F206" i="7"/>
  <c r="G206" i="7" s="1"/>
  <c r="H206" i="7" s="1"/>
  <c r="I205" i="7"/>
  <c r="K205" i="7" s="1"/>
  <c r="C207" i="7"/>
  <c r="D207" i="7" s="1"/>
  <c r="E207" i="7" s="1"/>
  <c r="J207" i="7"/>
  <c r="E473" i="9" l="1"/>
  <c r="F473" i="9" s="1"/>
  <c r="G473" i="9" s="1"/>
  <c r="F207" i="7"/>
  <c r="G207" i="7" s="1"/>
  <c r="H207" i="7" s="1"/>
  <c r="I206" i="7"/>
  <c r="K206" i="7" s="1"/>
  <c r="C208" i="7"/>
  <c r="D208" i="7"/>
  <c r="E208" i="7" s="1"/>
  <c r="J208" i="7"/>
  <c r="E474" i="9" l="1"/>
  <c r="F474" i="9" s="1"/>
  <c r="G474" i="9" s="1"/>
  <c r="C209" i="7"/>
  <c r="D209" i="7" s="1"/>
  <c r="E209" i="7" s="1"/>
  <c r="I207" i="7"/>
  <c r="K207" i="7" s="1"/>
  <c r="F208" i="7"/>
  <c r="G208" i="7" s="1"/>
  <c r="H208" i="7" s="1"/>
  <c r="J209" i="7"/>
  <c r="E475" i="9" l="1"/>
  <c r="F475" i="9" s="1"/>
  <c r="G475" i="9" s="1"/>
  <c r="F209" i="7"/>
  <c r="G209" i="7" s="1"/>
  <c r="H209" i="7" s="1"/>
  <c r="I208" i="7"/>
  <c r="K208" i="7" s="1"/>
  <c r="C210" i="7"/>
  <c r="D210" i="7" s="1"/>
  <c r="E210" i="7" s="1"/>
  <c r="J210" i="7"/>
  <c r="E476" i="9" l="1"/>
  <c r="F476" i="9" s="1"/>
  <c r="G476" i="9" s="1"/>
  <c r="C211" i="7"/>
  <c r="D211" i="7" s="1"/>
  <c r="E211" i="7" s="1"/>
  <c r="F210" i="7"/>
  <c r="G210" i="7" s="1"/>
  <c r="H210" i="7" s="1"/>
  <c r="I209" i="7"/>
  <c r="K209" i="7" s="1"/>
  <c r="J211" i="7"/>
  <c r="E477" i="9" l="1"/>
  <c r="F477" i="9" s="1"/>
  <c r="G477" i="9" s="1"/>
  <c r="F211" i="7"/>
  <c r="G211" i="7" s="1"/>
  <c r="H211" i="7" s="1"/>
  <c r="I210" i="7"/>
  <c r="K210" i="7" s="1"/>
  <c r="C212" i="7"/>
  <c r="D212" i="7" s="1"/>
  <c r="E212" i="7" s="1"/>
  <c r="J212" i="7"/>
  <c r="E478" i="9" l="1"/>
  <c r="F478" i="9" s="1"/>
  <c r="G478" i="9"/>
  <c r="C213" i="7"/>
  <c r="D213" i="7" s="1"/>
  <c r="E213" i="7" s="1"/>
  <c r="F212" i="7"/>
  <c r="G212" i="7" s="1"/>
  <c r="H212" i="7" s="1"/>
  <c r="I211" i="7"/>
  <c r="K211" i="7" s="1"/>
  <c r="J213" i="7"/>
  <c r="G479" i="9" l="1"/>
  <c r="E479" i="9"/>
  <c r="F479" i="9" s="1"/>
  <c r="F213" i="7"/>
  <c r="G213" i="7" s="1"/>
  <c r="H213" i="7" s="1"/>
  <c r="I212" i="7"/>
  <c r="K212" i="7" s="1"/>
  <c r="C214" i="7"/>
  <c r="D214" i="7" s="1"/>
  <c r="E214" i="7" s="1"/>
  <c r="J214" i="7"/>
  <c r="G480" i="9" l="1"/>
  <c r="E480" i="9"/>
  <c r="F480" i="9" s="1"/>
  <c r="C215" i="7"/>
  <c r="D215" i="7" s="1"/>
  <c r="E215" i="7" s="1"/>
  <c r="F214" i="7"/>
  <c r="G214" i="7" s="1"/>
  <c r="H214" i="7" s="1"/>
  <c r="I213" i="7"/>
  <c r="K213" i="7" s="1"/>
  <c r="J215" i="7"/>
  <c r="E481" i="9" l="1"/>
  <c r="F481" i="9" s="1"/>
  <c r="G481" i="9" s="1"/>
  <c r="I214" i="7"/>
  <c r="K214" i="7" s="1"/>
  <c r="F215" i="7"/>
  <c r="G215" i="7" s="1"/>
  <c r="H215" i="7" s="1"/>
  <c r="C216" i="7"/>
  <c r="D216" i="7" s="1"/>
  <c r="E216" i="7" s="1"/>
  <c r="J216" i="7"/>
  <c r="E482" i="9" l="1"/>
  <c r="F482" i="9" s="1"/>
  <c r="G482" i="9" s="1"/>
  <c r="C217" i="7"/>
  <c r="D217" i="7" s="1"/>
  <c r="E217" i="7" s="1"/>
  <c r="I215" i="7"/>
  <c r="K215" i="7" s="1"/>
  <c r="F216" i="7"/>
  <c r="G216" i="7" s="1"/>
  <c r="H216" i="7" s="1"/>
  <c r="J217" i="7"/>
  <c r="E483" i="9" l="1"/>
  <c r="F483" i="9" s="1"/>
  <c r="G483" i="9" s="1"/>
  <c r="F217" i="7"/>
  <c r="G217" i="7" s="1"/>
  <c r="H217" i="7" s="1"/>
  <c r="I216" i="7"/>
  <c r="K216" i="7" s="1"/>
  <c r="J218" i="7"/>
  <c r="C218" i="7"/>
  <c r="D218" i="7" s="1"/>
  <c r="E218" i="7" s="1"/>
  <c r="E484" i="9" l="1"/>
  <c r="F484" i="9" s="1"/>
  <c r="G484" i="9" s="1"/>
  <c r="C219" i="7"/>
  <c r="D219" i="7" s="1"/>
  <c r="E219" i="7" s="1"/>
  <c r="F218" i="7"/>
  <c r="G218" i="7" s="1"/>
  <c r="H218" i="7" s="1"/>
  <c r="I217" i="7"/>
  <c r="K217" i="7" s="1"/>
  <c r="J219" i="7"/>
  <c r="E485" i="9" l="1"/>
  <c r="F485" i="9" s="1"/>
  <c r="G485" i="9" s="1"/>
  <c r="I218" i="7"/>
  <c r="K218" i="7" s="1"/>
  <c r="F219" i="7"/>
  <c r="G219" i="7" s="1"/>
  <c r="H219" i="7" s="1"/>
  <c r="C220" i="7"/>
  <c r="D220" i="7" s="1"/>
  <c r="E220" i="7" s="1"/>
  <c r="J220" i="7"/>
  <c r="E486" i="9" l="1"/>
  <c r="F486" i="9" s="1"/>
  <c r="G486" i="9" s="1"/>
  <c r="C221" i="7"/>
  <c r="D221" i="7" s="1"/>
  <c r="E221" i="7" s="1"/>
  <c r="F220" i="7"/>
  <c r="G220" i="7" s="1"/>
  <c r="H220" i="7" s="1"/>
  <c r="I219" i="7"/>
  <c r="K219" i="7" s="1"/>
  <c r="J221" i="7"/>
  <c r="G487" i="9" l="1"/>
  <c r="E487" i="9"/>
  <c r="F487" i="9" s="1"/>
  <c r="F221" i="7"/>
  <c r="G221" i="7" s="1"/>
  <c r="H221" i="7" s="1"/>
  <c r="I220" i="7"/>
  <c r="K220" i="7" s="1"/>
  <c r="C222" i="7"/>
  <c r="D222" i="7" s="1"/>
  <c r="E222" i="7" s="1"/>
  <c r="J222" i="7"/>
  <c r="E488" i="9" l="1"/>
  <c r="F488" i="9" s="1"/>
  <c r="G488" i="9" s="1"/>
  <c r="C223" i="7"/>
  <c r="D223" i="7" s="1"/>
  <c r="E223" i="7" s="1"/>
  <c r="F222" i="7"/>
  <c r="I221" i="7"/>
  <c r="K221" i="7" s="1"/>
  <c r="G222" i="7"/>
  <c r="H222" i="7" s="1"/>
  <c r="J223" i="7"/>
  <c r="E489" i="9" l="1"/>
  <c r="F489" i="9" s="1"/>
  <c r="G489" i="9" s="1"/>
  <c r="F223" i="7"/>
  <c r="G223" i="7" s="1"/>
  <c r="H223" i="7" s="1"/>
  <c r="I222" i="7"/>
  <c r="K222" i="7" s="1"/>
  <c r="C224" i="7"/>
  <c r="D224" i="7" s="1"/>
  <c r="E224" i="7" s="1"/>
  <c r="J224" i="7"/>
  <c r="G490" i="9" l="1"/>
  <c r="E490" i="9"/>
  <c r="F490" i="9" s="1"/>
  <c r="C225" i="7"/>
  <c r="D225" i="7" s="1"/>
  <c r="E225" i="7" s="1"/>
  <c r="F224" i="7"/>
  <c r="G224" i="7" s="1"/>
  <c r="H224" i="7" s="1"/>
  <c r="I223" i="7"/>
  <c r="K223" i="7" s="1"/>
  <c r="J225" i="7"/>
  <c r="E491" i="9" l="1"/>
  <c r="F491" i="9" s="1"/>
  <c r="G491" i="9" s="1"/>
  <c r="I224" i="7"/>
  <c r="K224" i="7" s="1"/>
  <c r="F225" i="7"/>
  <c r="G225" i="7" s="1"/>
  <c r="H225" i="7" s="1"/>
  <c r="C226" i="7"/>
  <c r="D226" i="7" s="1"/>
  <c r="E226" i="7" s="1"/>
  <c r="J226" i="7"/>
  <c r="E492" i="9" l="1"/>
  <c r="F492" i="9" s="1"/>
  <c r="G492" i="9" s="1"/>
  <c r="C227" i="7"/>
  <c r="D227" i="7" s="1"/>
  <c r="E227" i="7" s="1"/>
  <c r="F226" i="7"/>
  <c r="G226" i="7" s="1"/>
  <c r="H226" i="7" s="1"/>
  <c r="I225" i="7"/>
  <c r="K225" i="7" s="1"/>
  <c r="J227" i="7"/>
  <c r="E493" i="9" l="1"/>
  <c r="F493" i="9" s="1"/>
  <c r="G493" i="9" s="1"/>
  <c r="F227" i="7"/>
  <c r="G227" i="7" s="1"/>
  <c r="H227" i="7" s="1"/>
  <c r="I226" i="7"/>
  <c r="K226" i="7" s="1"/>
  <c r="C228" i="7"/>
  <c r="D228" i="7" s="1"/>
  <c r="E228" i="7" s="1"/>
  <c r="J228" i="7"/>
  <c r="E494" i="9" l="1"/>
  <c r="F494" i="9" s="1"/>
  <c r="G494" i="9" s="1"/>
  <c r="C229" i="7"/>
  <c r="D229" i="7" s="1"/>
  <c r="E229" i="7" s="1"/>
  <c r="I227" i="7"/>
  <c r="K227" i="7" s="1"/>
  <c r="F228" i="7"/>
  <c r="G228" i="7" s="1"/>
  <c r="H228" i="7" s="1"/>
  <c r="J229" i="7"/>
  <c r="E495" i="9" l="1"/>
  <c r="F495" i="9" s="1"/>
  <c r="G495" i="9" s="1"/>
  <c r="F229" i="7"/>
  <c r="G229" i="7" s="1"/>
  <c r="H229" i="7" s="1"/>
  <c r="I228" i="7"/>
  <c r="K228" i="7" s="1"/>
  <c r="C230" i="7"/>
  <c r="D230" i="7"/>
  <c r="E230" i="7" s="1"/>
  <c r="J230" i="7"/>
  <c r="E496" i="9" l="1"/>
  <c r="F496" i="9" s="1"/>
  <c r="G496" i="9" s="1"/>
  <c r="C231" i="7"/>
  <c r="D231" i="7" s="1"/>
  <c r="E231" i="7" s="1"/>
  <c r="F230" i="7"/>
  <c r="G230" i="7" s="1"/>
  <c r="H230" i="7" s="1"/>
  <c r="I229" i="7"/>
  <c r="K229" i="7" s="1"/>
  <c r="J231" i="7"/>
  <c r="E497" i="9" l="1"/>
  <c r="F497" i="9" s="1"/>
  <c r="G497" i="9" s="1"/>
  <c r="F231" i="7"/>
  <c r="I230" i="7"/>
  <c r="K230" i="7" s="1"/>
  <c r="G231" i="7"/>
  <c r="H231" i="7" s="1"/>
  <c r="C232" i="7"/>
  <c r="D232" i="7" s="1"/>
  <c r="E232" i="7" s="1"/>
  <c r="J232" i="7"/>
  <c r="E498" i="9" l="1"/>
  <c r="F498" i="9" s="1"/>
  <c r="G498" i="9" s="1"/>
  <c r="C233" i="7"/>
  <c r="D233" i="7" s="1"/>
  <c r="E233" i="7" s="1"/>
  <c r="I231" i="7"/>
  <c r="K231" i="7" s="1"/>
  <c r="F232" i="7"/>
  <c r="G232" i="7" s="1"/>
  <c r="H232" i="7" s="1"/>
  <c r="J233" i="7"/>
  <c r="E499" i="9" l="1"/>
  <c r="F499" i="9" s="1"/>
  <c r="G499" i="9" s="1"/>
  <c r="F233" i="7"/>
  <c r="I232" i="7"/>
  <c r="K232" i="7" s="1"/>
  <c r="G233" i="7"/>
  <c r="H233" i="7" s="1"/>
  <c r="C234" i="7"/>
  <c r="D234" i="7" s="1"/>
  <c r="E234" i="7" s="1"/>
  <c r="J234" i="7"/>
  <c r="E500" i="9" l="1"/>
  <c r="F500" i="9" s="1"/>
  <c r="G500" i="9" s="1"/>
  <c r="C235" i="7"/>
  <c r="D235" i="7" s="1"/>
  <c r="E235" i="7" s="1"/>
  <c r="F234" i="7"/>
  <c r="I233" i="7"/>
  <c r="K233" i="7" s="1"/>
  <c r="G234" i="7"/>
  <c r="H234" i="7" s="1"/>
  <c r="J235" i="7"/>
  <c r="E501" i="9" l="1"/>
  <c r="F501" i="9" s="1"/>
  <c r="G501" i="9" s="1"/>
  <c r="F235" i="7"/>
  <c r="G235" i="7" s="1"/>
  <c r="H235" i="7" s="1"/>
  <c r="I234" i="7"/>
  <c r="K234" i="7" s="1"/>
  <c r="C236" i="7"/>
  <c r="D236" i="7" s="1"/>
  <c r="E236" i="7" s="1"/>
  <c r="J236" i="7"/>
  <c r="E502" i="9" l="1"/>
  <c r="F502" i="9" s="1"/>
  <c r="G502" i="9" s="1"/>
  <c r="C237" i="7"/>
  <c r="D237" i="7"/>
  <c r="E237" i="7" s="1"/>
  <c r="J237" i="7"/>
  <c r="I235" i="7"/>
  <c r="K235" i="7" s="1"/>
  <c r="F236" i="7"/>
  <c r="G236" i="7" s="1"/>
  <c r="H236" i="7" s="1"/>
  <c r="E503" i="9" l="1"/>
  <c r="F503" i="9" s="1"/>
  <c r="G503" i="9" s="1"/>
  <c r="F237" i="7"/>
  <c r="G237" i="7"/>
  <c r="H237" i="7" s="1"/>
  <c r="I236" i="7"/>
  <c r="K236" i="7" s="1"/>
  <c r="C238" i="7"/>
  <c r="D238" i="7" s="1"/>
  <c r="E238" i="7" s="1"/>
  <c r="J238" i="7"/>
  <c r="E504" i="9" l="1"/>
  <c r="F504" i="9" s="1"/>
  <c r="G504" i="9" s="1"/>
  <c r="C239" i="7"/>
  <c r="D239" i="7" s="1"/>
  <c r="E239" i="7" s="1"/>
  <c r="F238" i="7"/>
  <c r="G238" i="7" s="1"/>
  <c r="H238" i="7" s="1"/>
  <c r="I237" i="7"/>
  <c r="K237" i="7" s="1"/>
  <c r="J239" i="7"/>
  <c r="E505" i="9" l="1"/>
  <c r="F505" i="9" s="1"/>
  <c r="G505" i="9" s="1"/>
  <c r="F239" i="7"/>
  <c r="G239" i="7" s="1"/>
  <c r="H239" i="7" s="1"/>
  <c r="I238" i="7"/>
  <c r="K238" i="7" s="1"/>
  <c r="C240" i="7"/>
  <c r="D240" i="7" s="1"/>
  <c r="E240" i="7" s="1"/>
  <c r="J240" i="7"/>
  <c r="E506" i="9" l="1"/>
  <c r="F506" i="9" s="1"/>
  <c r="G506" i="9" s="1"/>
  <c r="C241" i="7"/>
  <c r="D241" i="7"/>
  <c r="E241" i="7" s="1"/>
  <c r="I239" i="7"/>
  <c r="K239" i="7" s="1"/>
  <c r="F240" i="7"/>
  <c r="G240" i="7" s="1"/>
  <c r="H240" i="7" s="1"/>
  <c r="J241" i="7"/>
  <c r="E507" i="9" l="1"/>
  <c r="F507" i="9" s="1"/>
  <c r="G507" i="9" s="1"/>
  <c r="F241" i="7"/>
  <c r="I240" i="7"/>
  <c r="K240" i="7" s="1"/>
  <c r="G241" i="7"/>
  <c r="H241" i="7" s="1"/>
  <c r="C242" i="7"/>
  <c r="D242" i="7" s="1"/>
  <c r="E242" i="7" s="1"/>
  <c r="J242" i="7"/>
  <c r="E508" i="9" l="1"/>
  <c r="F508" i="9" s="1"/>
  <c r="G508" i="9" s="1"/>
  <c r="C243" i="7"/>
  <c r="D243" i="7" s="1"/>
  <c r="E243" i="7" s="1"/>
  <c r="F242" i="7"/>
  <c r="I241" i="7"/>
  <c r="K241" i="7" s="1"/>
  <c r="G242" i="7"/>
  <c r="H242" i="7" s="1"/>
  <c r="J243" i="7"/>
  <c r="E509" i="9" l="1"/>
  <c r="F509" i="9" s="1"/>
  <c r="G509" i="9" s="1"/>
  <c r="F243" i="7"/>
  <c r="G243" i="7"/>
  <c r="H243" i="7" s="1"/>
  <c r="I242" i="7"/>
  <c r="K242" i="7" s="1"/>
  <c r="C244" i="7"/>
  <c r="D244" i="7" s="1"/>
  <c r="E244" i="7" s="1"/>
  <c r="J244" i="7"/>
  <c r="G510" i="9" l="1"/>
  <c r="E510" i="9"/>
  <c r="F510" i="9" s="1"/>
  <c r="C245" i="7"/>
  <c r="D245" i="7"/>
  <c r="E245" i="7" s="1"/>
  <c r="I243" i="7"/>
  <c r="K243" i="7" s="1"/>
  <c r="F244" i="7"/>
  <c r="G244" i="7" s="1"/>
  <c r="H244" i="7" s="1"/>
  <c r="J245" i="7"/>
  <c r="E511" i="9" l="1"/>
  <c r="F511" i="9" s="1"/>
  <c r="G511" i="9" s="1"/>
  <c r="F245" i="7"/>
  <c r="G245" i="7" s="1"/>
  <c r="H245" i="7" s="1"/>
  <c r="I244" i="7"/>
  <c r="K244" i="7" s="1"/>
  <c r="C246" i="7"/>
  <c r="D246" i="7" s="1"/>
  <c r="E246" i="7" s="1"/>
  <c r="J246" i="7"/>
  <c r="E512" i="9" l="1"/>
  <c r="F512" i="9" s="1"/>
  <c r="G512" i="9" s="1"/>
  <c r="C247" i="7"/>
  <c r="D247" i="7" s="1"/>
  <c r="E247" i="7" s="1"/>
  <c r="F246" i="7"/>
  <c r="G246" i="7" s="1"/>
  <c r="H246" i="7" s="1"/>
  <c r="I245" i="7"/>
  <c r="K245" i="7" s="1"/>
  <c r="J247" i="7"/>
  <c r="E513" i="9" l="1"/>
  <c r="F513" i="9" s="1"/>
  <c r="G513" i="9"/>
  <c r="F247" i="7"/>
  <c r="I246" i="7"/>
  <c r="K246" i="7" s="1"/>
  <c r="G247" i="7"/>
  <c r="H247" i="7" s="1"/>
  <c r="C248" i="7"/>
  <c r="D248" i="7" s="1"/>
  <c r="E248" i="7" s="1"/>
  <c r="J248" i="7"/>
  <c r="E514" i="9" l="1"/>
  <c r="F514" i="9" s="1"/>
  <c r="G514" i="9" s="1"/>
  <c r="C249" i="7"/>
  <c r="D249" i="7" s="1"/>
  <c r="E249" i="7" s="1"/>
  <c r="I247" i="7"/>
  <c r="K247" i="7" s="1"/>
  <c r="F248" i="7"/>
  <c r="G248" i="7" s="1"/>
  <c r="H248" i="7" s="1"/>
  <c r="J249" i="7"/>
  <c r="E515" i="9" l="1"/>
  <c r="F515" i="9" s="1"/>
  <c r="G515" i="9" s="1"/>
  <c r="F249" i="7"/>
  <c r="I248" i="7"/>
  <c r="K248" i="7" s="1"/>
  <c r="G249" i="7"/>
  <c r="H249" i="7" s="1"/>
  <c r="C250" i="7"/>
  <c r="D250" i="7" s="1"/>
  <c r="E250" i="7" s="1"/>
  <c r="J250" i="7"/>
  <c r="E516" i="9" l="1"/>
  <c r="F516" i="9" s="1"/>
  <c r="G516" i="9" s="1"/>
  <c r="C251" i="7"/>
  <c r="D251" i="7" s="1"/>
  <c r="E251" i="7" s="1"/>
  <c r="F250" i="7"/>
  <c r="G250" i="7" s="1"/>
  <c r="H250" i="7" s="1"/>
  <c r="I249" i="7"/>
  <c r="K249" i="7" s="1"/>
  <c r="J251" i="7"/>
  <c r="E517" i="9" l="1"/>
  <c r="F517" i="9" s="1"/>
  <c r="G517" i="9" s="1"/>
  <c r="F251" i="7"/>
  <c r="G251" i="7" s="1"/>
  <c r="H251" i="7" s="1"/>
  <c r="I250" i="7"/>
  <c r="K250" i="7" s="1"/>
  <c r="C252" i="7"/>
  <c r="D252" i="7" s="1"/>
  <c r="E252" i="7" s="1"/>
  <c r="J252" i="7"/>
  <c r="E518" i="9" l="1"/>
  <c r="F518" i="9" s="1"/>
  <c r="G518" i="9" s="1"/>
  <c r="C253" i="7"/>
  <c r="D253" i="7" s="1"/>
  <c r="E253" i="7" s="1"/>
  <c r="I251" i="7"/>
  <c r="K251" i="7" s="1"/>
  <c r="F252" i="7"/>
  <c r="G252" i="7" s="1"/>
  <c r="H252" i="7" s="1"/>
  <c r="J253" i="7"/>
  <c r="E519" i="9" l="1"/>
  <c r="F519" i="9" s="1"/>
  <c r="G519" i="9" s="1"/>
  <c r="F253" i="7"/>
  <c r="G253" i="7" s="1"/>
  <c r="H253" i="7" s="1"/>
  <c r="I252" i="7"/>
  <c r="K252" i="7" s="1"/>
  <c r="C254" i="7"/>
  <c r="D254" i="7" s="1"/>
  <c r="E254" i="7" s="1"/>
  <c r="J254" i="7"/>
  <c r="E520" i="9" l="1"/>
  <c r="F520" i="9" s="1"/>
  <c r="G520" i="9" s="1"/>
  <c r="C255" i="7"/>
  <c r="D255" i="7" s="1"/>
  <c r="E255" i="7" s="1"/>
  <c r="F254" i="7"/>
  <c r="G254" i="7"/>
  <c r="H254" i="7" s="1"/>
  <c r="I253" i="7"/>
  <c r="K253" i="7" s="1"/>
  <c r="J255" i="7"/>
  <c r="E521" i="9" l="1"/>
  <c r="F521" i="9" s="1"/>
  <c r="G521" i="9" s="1"/>
  <c r="F255" i="7"/>
  <c r="I254" i="7"/>
  <c r="K254" i="7" s="1"/>
  <c r="G255" i="7"/>
  <c r="H255" i="7" s="1"/>
  <c r="C256" i="7"/>
  <c r="D256" i="7" s="1"/>
  <c r="E256" i="7" s="1"/>
  <c r="J256" i="7"/>
  <c r="E522" i="9" l="1"/>
  <c r="F522" i="9" s="1"/>
  <c r="G522" i="9" s="1"/>
  <c r="C257" i="7"/>
  <c r="D257" i="7"/>
  <c r="E257" i="7" s="1"/>
  <c r="J257" i="7"/>
  <c r="I255" i="7"/>
  <c r="K255" i="7" s="1"/>
  <c r="F256" i="7"/>
  <c r="G256" i="7" s="1"/>
  <c r="H256" i="7" s="1"/>
  <c r="E523" i="9" l="1"/>
  <c r="F523" i="9" s="1"/>
  <c r="G523" i="9" s="1"/>
  <c r="F257" i="7"/>
  <c r="I256" i="7"/>
  <c r="K256" i="7" s="1"/>
  <c r="G257" i="7"/>
  <c r="H257" i="7" s="1"/>
  <c r="C258" i="7"/>
  <c r="D258" i="7" s="1"/>
  <c r="E258" i="7" s="1"/>
  <c r="J258" i="7"/>
  <c r="E524" i="9" l="1"/>
  <c r="F524" i="9" s="1"/>
  <c r="G524" i="9" s="1"/>
  <c r="C259" i="7"/>
  <c r="D259" i="7" s="1"/>
  <c r="E259" i="7" s="1"/>
  <c r="F258" i="7"/>
  <c r="G258" i="7" s="1"/>
  <c r="H258" i="7" s="1"/>
  <c r="I257" i="7"/>
  <c r="K257" i="7" s="1"/>
  <c r="J259" i="7"/>
  <c r="E525" i="9" l="1"/>
  <c r="F525" i="9" s="1"/>
  <c r="G525" i="9" s="1"/>
  <c r="F259" i="7"/>
  <c r="G259" i="7" s="1"/>
  <c r="H259" i="7" s="1"/>
  <c r="I258" i="7"/>
  <c r="K258" i="7" s="1"/>
  <c r="C260" i="7"/>
  <c r="D260" i="7" s="1"/>
  <c r="E260" i="7" s="1"/>
  <c r="J260" i="7"/>
  <c r="E526" i="9" l="1"/>
  <c r="F526" i="9" s="1"/>
  <c r="G526" i="9" s="1"/>
  <c r="C261" i="7"/>
  <c r="D261" i="7" s="1"/>
  <c r="E261" i="7" s="1"/>
  <c r="I259" i="7"/>
  <c r="K259" i="7" s="1"/>
  <c r="F260" i="7"/>
  <c r="G260" i="7" s="1"/>
  <c r="H260" i="7" s="1"/>
  <c r="J261" i="7"/>
  <c r="E527" i="9" l="1"/>
  <c r="F527" i="9" s="1"/>
  <c r="G527" i="9" s="1"/>
  <c r="F261" i="7"/>
  <c r="G261" i="7" s="1"/>
  <c r="H261" i="7" s="1"/>
  <c r="I260" i="7"/>
  <c r="K260" i="7" s="1"/>
  <c r="C262" i="7"/>
  <c r="D262" i="7" s="1"/>
  <c r="E262" i="7" s="1"/>
  <c r="J262" i="7"/>
  <c r="E528" i="9" l="1"/>
  <c r="F528" i="9" s="1"/>
  <c r="G528" i="9" s="1"/>
  <c r="C263" i="7"/>
  <c r="D263" i="7" s="1"/>
  <c r="E263" i="7" s="1"/>
  <c r="I261" i="7"/>
  <c r="K261" i="7" s="1"/>
  <c r="F262" i="7"/>
  <c r="G262" i="7" s="1"/>
  <c r="H262" i="7" s="1"/>
  <c r="J263" i="7"/>
  <c r="E529" i="9" l="1"/>
  <c r="F529" i="9" s="1"/>
  <c r="G529" i="9" s="1"/>
  <c r="I262" i="7"/>
  <c r="K262" i="7" s="1"/>
  <c r="F263" i="7"/>
  <c r="G263" i="7" s="1"/>
  <c r="H263" i="7" s="1"/>
  <c r="C264" i="7"/>
  <c r="D264" i="7" s="1"/>
  <c r="E264" i="7" s="1"/>
  <c r="J264" i="7"/>
  <c r="E530" i="9" l="1"/>
  <c r="F530" i="9" s="1"/>
  <c r="G530" i="9" s="1"/>
  <c r="C265" i="7"/>
  <c r="D265" i="7" s="1"/>
  <c r="E265" i="7" s="1"/>
  <c r="I263" i="7"/>
  <c r="K263" i="7" s="1"/>
  <c r="F264" i="7"/>
  <c r="G264" i="7" s="1"/>
  <c r="H264" i="7" s="1"/>
  <c r="J265" i="7"/>
  <c r="E531" i="9" l="1"/>
  <c r="F531" i="9" s="1"/>
  <c r="G531" i="9" s="1"/>
  <c r="I264" i="7"/>
  <c r="K264" i="7" s="1"/>
  <c r="F265" i="7"/>
  <c r="G265" i="7" s="1"/>
  <c r="H265" i="7" s="1"/>
  <c r="C266" i="7"/>
  <c r="D266" i="7" s="1"/>
  <c r="E266" i="7" s="1"/>
  <c r="J266" i="7"/>
  <c r="E532" i="9" l="1"/>
  <c r="F532" i="9" s="1"/>
  <c r="G532" i="9" s="1"/>
  <c r="C267" i="7"/>
  <c r="D267" i="7" s="1"/>
  <c r="E267" i="7" s="1"/>
  <c r="I265" i="7"/>
  <c r="K265" i="7" s="1"/>
  <c r="F266" i="7"/>
  <c r="G266" i="7" s="1"/>
  <c r="H266" i="7" s="1"/>
  <c r="J267" i="7"/>
  <c r="E533" i="9" l="1"/>
  <c r="F533" i="9" s="1"/>
  <c r="G533" i="9" s="1"/>
  <c r="I266" i="7"/>
  <c r="K266" i="7" s="1"/>
  <c r="F267" i="7"/>
  <c r="G267" i="7" s="1"/>
  <c r="H267" i="7" s="1"/>
  <c r="C268" i="7"/>
  <c r="D268" i="7" s="1"/>
  <c r="E268" i="7" s="1"/>
  <c r="J268" i="7"/>
  <c r="E534" i="9" l="1"/>
  <c r="F534" i="9" s="1"/>
  <c r="G534" i="9" s="1"/>
  <c r="C269" i="7"/>
  <c r="D269" i="7"/>
  <c r="E269" i="7" s="1"/>
  <c r="F268" i="7"/>
  <c r="G268" i="7" s="1"/>
  <c r="H268" i="7" s="1"/>
  <c r="I267" i="7"/>
  <c r="K267" i="7" s="1"/>
  <c r="J269" i="7"/>
  <c r="E535" i="9" l="1"/>
  <c r="F535" i="9" s="1"/>
  <c r="G535" i="9" s="1"/>
  <c r="F269" i="7"/>
  <c r="G269" i="7"/>
  <c r="H269" i="7" s="1"/>
  <c r="I268" i="7"/>
  <c r="K268" i="7" s="1"/>
  <c r="C270" i="7"/>
  <c r="D270" i="7" s="1"/>
  <c r="E270" i="7" s="1"/>
  <c r="J270" i="7"/>
  <c r="E536" i="9" l="1"/>
  <c r="F536" i="9" s="1"/>
  <c r="G536" i="9" s="1"/>
  <c r="C271" i="7"/>
  <c r="D271" i="7" s="1"/>
  <c r="E271" i="7" s="1"/>
  <c r="I269" i="7"/>
  <c r="K269" i="7" s="1"/>
  <c r="F270" i="7"/>
  <c r="G270" i="7" s="1"/>
  <c r="H270" i="7" s="1"/>
  <c r="J271" i="7"/>
  <c r="E537" i="9" l="1"/>
  <c r="F537" i="9" s="1"/>
  <c r="G537" i="9" s="1"/>
  <c r="I270" i="7"/>
  <c r="K270" i="7" s="1"/>
  <c r="F271" i="7"/>
  <c r="G271" i="7" s="1"/>
  <c r="H271" i="7" s="1"/>
  <c r="C272" i="7"/>
  <c r="D272" i="7" s="1"/>
  <c r="E272" i="7" s="1"/>
  <c r="J272" i="7"/>
  <c r="E538" i="9" l="1"/>
  <c r="F538" i="9" s="1"/>
  <c r="G538" i="9" s="1"/>
  <c r="C273" i="7"/>
  <c r="D273" i="7"/>
  <c r="E273" i="7" s="1"/>
  <c r="F272" i="7"/>
  <c r="G272" i="7" s="1"/>
  <c r="H272" i="7" s="1"/>
  <c r="I271" i="7"/>
  <c r="K271" i="7" s="1"/>
  <c r="J273" i="7"/>
  <c r="E539" i="9" l="1"/>
  <c r="F539" i="9" s="1"/>
  <c r="G539" i="9" s="1"/>
  <c r="F273" i="7"/>
  <c r="I272" i="7"/>
  <c r="K272" i="7" s="1"/>
  <c r="G273" i="7"/>
  <c r="H273" i="7" s="1"/>
  <c r="C274" i="7"/>
  <c r="D274" i="7" s="1"/>
  <c r="E274" i="7" s="1"/>
  <c r="J274" i="7"/>
  <c r="E540" i="9" l="1"/>
  <c r="F540" i="9" s="1"/>
  <c r="G540" i="9" s="1"/>
  <c r="I273" i="7"/>
  <c r="K273" i="7" s="1"/>
  <c r="F274" i="7"/>
  <c r="G274" i="7" s="1"/>
  <c r="H274" i="7" s="1"/>
  <c r="C275" i="7"/>
  <c r="D275" i="7" s="1"/>
  <c r="E275" i="7" s="1"/>
  <c r="J275" i="7"/>
  <c r="E541" i="9" l="1"/>
  <c r="F541" i="9" s="1"/>
  <c r="G541" i="9" s="1"/>
  <c r="C276" i="7"/>
  <c r="D276" i="7" s="1"/>
  <c r="E276" i="7" s="1"/>
  <c r="I274" i="7"/>
  <c r="K274" i="7" s="1"/>
  <c r="F275" i="7"/>
  <c r="G275" i="7" s="1"/>
  <c r="H275" i="7" s="1"/>
  <c r="J276" i="7"/>
  <c r="E542" i="9" l="1"/>
  <c r="F542" i="9" s="1"/>
  <c r="G542" i="9" s="1"/>
  <c r="F276" i="7"/>
  <c r="G276" i="7" s="1"/>
  <c r="H276" i="7" s="1"/>
  <c r="I275" i="7"/>
  <c r="K275" i="7" s="1"/>
  <c r="C277" i="7"/>
  <c r="D277" i="7" s="1"/>
  <c r="E277" i="7" s="1"/>
  <c r="J277" i="7"/>
  <c r="E543" i="9" l="1"/>
  <c r="F543" i="9" s="1"/>
  <c r="G543" i="9" s="1"/>
  <c r="C278" i="7"/>
  <c r="D278" i="7" s="1"/>
  <c r="E278" i="7" s="1"/>
  <c r="I276" i="7"/>
  <c r="K276" i="7" s="1"/>
  <c r="F277" i="7"/>
  <c r="G277" i="7" s="1"/>
  <c r="H277" i="7" s="1"/>
  <c r="J278" i="7"/>
  <c r="E544" i="9" l="1"/>
  <c r="F544" i="9" s="1"/>
  <c r="G544" i="9" s="1"/>
  <c r="I277" i="7"/>
  <c r="K277" i="7" s="1"/>
  <c r="F278" i="7"/>
  <c r="G278" i="7" s="1"/>
  <c r="H278" i="7" s="1"/>
  <c r="C279" i="7"/>
  <c r="D279" i="7" s="1"/>
  <c r="E279" i="7" s="1"/>
  <c r="J279" i="7"/>
  <c r="E545" i="9" l="1"/>
  <c r="F545" i="9" s="1"/>
  <c r="G545" i="9" s="1"/>
  <c r="C280" i="7"/>
  <c r="D280" i="7"/>
  <c r="E280" i="7" s="1"/>
  <c r="I278" i="7"/>
  <c r="K278" i="7" s="1"/>
  <c r="F279" i="7"/>
  <c r="G279" i="7" s="1"/>
  <c r="H279" i="7" s="1"/>
  <c r="J280" i="7"/>
  <c r="E546" i="9" l="1"/>
  <c r="F546" i="9" s="1"/>
  <c r="G546" i="9" s="1"/>
  <c r="I279" i="7"/>
  <c r="K279" i="7" s="1"/>
  <c r="F280" i="7"/>
  <c r="G280" i="7" s="1"/>
  <c r="H280" i="7" s="1"/>
  <c r="C281" i="7"/>
  <c r="D281" i="7" s="1"/>
  <c r="E281" i="7" s="1"/>
  <c r="J281" i="7"/>
  <c r="E547" i="9" l="1"/>
  <c r="F547" i="9" s="1"/>
  <c r="G547" i="9"/>
  <c r="I280" i="7"/>
  <c r="K280" i="7" s="1"/>
  <c r="F281" i="7"/>
  <c r="G281" i="7" s="1"/>
  <c r="H281" i="7" s="1"/>
  <c r="C282" i="7"/>
  <c r="D282" i="7"/>
  <c r="E282" i="7" s="1"/>
  <c r="J282" i="7"/>
  <c r="E548" i="9" l="1"/>
  <c r="F548" i="9" s="1"/>
  <c r="G548" i="9" s="1"/>
  <c r="C283" i="7"/>
  <c r="D283" i="7" s="1"/>
  <c r="E283" i="7" s="1"/>
  <c r="I281" i="7"/>
  <c r="K281" i="7" s="1"/>
  <c r="F282" i="7"/>
  <c r="G282" i="7" s="1"/>
  <c r="H282" i="7" s="1"/>
  <c r="J283" i="7"/>
  <c r="E549" i="9" l="1"/>
  <c r="F549" i="9" s="1"/>
  <c r="G549" i="9" s="1"/>
  <c r="I282" i="7"/>
  <c r="K282" i="7" s="1"/>
  <c r="F283" i="7"/>
  <c r="G283" i="7" s="1"/>
  <c r="H283" i="7" s="1"/>
  <c r="C284" i="7"/>
  <c r="D284" i="7" s="1"/>
  <c r="E284" i="7" s="1"/>
  <c r="J284" i="7"/>
  <c r="E550" i="9" l="1"/>
  <c r="F550" i="9" s="1"/>
  <c r="G550" i="9" s="1"/>
  <c r="I283" i="7"/>
  <c r="K283" i="7" s="1"/>
  <c r="F284" i="7"/>
  <c r="G284" i="7" s="1"/>
  <c r="H284" i="7" s="1"/>
  <c r="C285" i="7"/>
  <c r="D285" i="7" s="1"/>
  <c r="E285" i="7" s="1"/>
  <c r="J285" i="7"/>
  <c r="E551" i="9" l="1"/>
  <c r="F551" i="9" s="1"/>
  <c r="G551" i="9" s="1"/>
  <c r="C286" i="7"/>
  <c r="D286" i="7" s="1"/>
  <c r="E286" i="7" s="1"/>
  <c r="I284" i="7"/>
  <c r="K284" i="7" s="1"/>
  <c r="F285" i="7"/>
  <c r="G285" i="7" s="1"/>
  <c r="H285" i="7" s="1"/>
  <c r="J286" i="7"/>
  <c r="E552" i="9" l="1"/>
  <c r="F552" i="9" s="1"/>
  <c r="G552" i="9" s="1"/>
  <c r="I285" i="7"/>
  <c r="K285" i="7" s="1"/>
  <c r="F286" i="7"/>
  <c r="G286" i="7" s="1"/>
  <c r="H286" i="7" s="1"/>
  <c r="C287" i="7"/>
  <c r="D287" i="7" s="1"/>
  <c r="E287" i="7" s="1"/>
  <c r="J287" i="7"/>
  <c r="E553" i="9" l="1"/>
  <c r="F553" i="9" s="1"/>
  <c r="G553" i="9" s="1"/>
  <c r="C288" i="7"/>
  <c r="D288" i="7" s="1"/>
  <c r="E288" i="7" s="1"/>
  <c r="I286" i="7"/>
  <c r="K286" i="7" s="1"/>
  <c r="F287" i="7"/>
  <c r="G287" i="7" s="1"/>
  <c r="H287" i="7" s="1"/>
  <c r="J288" i="7"/>
  <c r="E554" i="9" l="1"/>
  <c r="F554" i="9" s="1"/>
  <c r="G554" i="9" s="1"/>
  <c r="I287" i="7"/>
  <c r="K287" i="7" s="1"/>
  <c r="F288" i="7"/>
  <c r="G288" i="7" s="1"/>
  <c r="H288" i="7" s="1"/>
  <c r="C289" i="7"/>
  <c r="D289" i="7"/>
  <c r="E289" i="7" s="1"/>
  <c r="J289" i="7"/>
  <c r="E555" i="9" l="1"/>
  <c r="F555" i="9" s="1"/>
  <c r="G555" i="9" s="1"/>
  <c r="C290" i="7"/>
  <c r="D290" i="7" s="1"/>
  <c r="E290" i="7" s="1"/>
  <c r="I288" i="7"/>
  <c r="K288" i="7" s="1"/>
  <c r="F289" i="7"/>
  <c r="G289" i="7" s="1"/>
  <c r="H289" i="7" s="1"/>
  <c r="J290" i="7"/>
  <c r="E556" i="9" l="1"/>
  <c r="F556" i="9" s="1"/>
  <c r="G556" i="9" s="1"/>
  <c r="I289" i="7"/>
  <c r="K289" i="7" s="1"/>
  <c r="F290" i="7"/>
  <c r="G290" i="7" s="1"/>
  <c r="H290" i="7" s="1"/>
  <c r="C291" i="7"/>
  <c r="D291" i="7" s="1"/>
  <c r="E291" i="7" s="1"/>
  <c r="J291" i="7"/>
  <c r="E557" i="9" l="1"/>
  <c r="F557" i="9" s="1"/>
  <c r="G557" i="9" s="1"/>
  <c r="C292" i="7"/>
  <c r="D292" i="7" s="1"/>
  <c r="E292" i="7" s="1"/>
  <c r="I290" i="7"/>
  <c r="K290" i="7" s="1"/>
  <c r="F291" i="7"/>
  <c r="G291" i="7" s="1"/>
  <c r="H291" i="7" s="1"/>
  <c r="J292" i="7"/>
  <c r="E558" i="9" l="1"/>
  <c r="F558" i="9" s="1"/>
  <c r="G558" i="9" s="1"/>
  <c r="I291" i="7"/>
  <c r="K291" i="7" s="1"/>
  <c r="F292" i="7"/>
  <c r="G292" i="7" s="1"/>
  <c r="H292" i="7" s="1"/>
  <c r="C293" i="7"/>
  <c r="D293" i="7" s="1"/>
  <c r="E293" i="7" s="1"/>
  <c r="J293" i="7"/>
  <c r="E559" i="9" l="1"/>
  <c r="F559" i="9" s="1"/>
  <c r="G559" i="9" s="1"/>
  <c r="C294" i="7"/>
  <c r="D294" i="7" s="1"/>
  <c r="E294" i="7" s="1"/>
  <c r="I292" i="7"/>
  <c r="K292" i="7" s="1"/>
  <c r="F293" i="7"/>
  <c r="G293" i="7" s="1"/>
  <c r="H293" i="7" s="1"/>
  <c r="J294" i="7"/>
  <c r="E560" i="9" l="1"/>
  <c r="F560" i="9" s="1"/>
  <c r="G560" i="9" s="1"/>
  <c r="I293" i="7"/>
  <c r="K293" i="7" s="1"/>
  <c r="F294" i="7"/>
  <c r="G294" i="7" s="1"/>
  <c r="H294" i="7" s="1"/>
  <c r="C295" i="7"/>
  <c r="D295" i="7" s="1"/>
  <c r="E295" i="7" s="1"/>
  <c r="J295" i="7"/>
  <c r="E561" i="9" l="1"/>
  <c r="F561" i="9" s="1"/>
  <c r="G561" i="9" s="1"/>
  <c r="C296" i="7"/>
  <c r="D296" i="7" s="1"/>
  <c r="E296" i="7" s="1"/>
  <c r="I294" i="7"/>
  <c r="K294" i="7" s="1"/>
  <c r="F295" i="7"/>
  <c r="G295" i="7" s="1"/>
  <c r="H295" i="7" s="1"/>
  <c r="J296" i="7"/>
  <c r="E562" i="9" l="1"/>
  <c r="F562" i="9" s="1"/>
  <c r="G562" i="9" s="1"/>
  <c r="I295" i="7"/>
  <c r="K295" i="7" s="1"/>
  <c r="F296" i="7"/>
  <c r="G296" i="7" s="1"/>
  <c r="H296" i="7" s="1"/>
  <c r="C297" i="7"/>
  <c r="D297" i="7" s="1"/>
  <c r="E297" i="7" s="1"/>
  <c r="J297" i="7"/>
  <c r="E563" i="9" l="1"/>
  <c r="F563" i="9" s="1"/>
  <c r="G563" i="9" s="1"/>
  <c r="C298" i="7"/>
  <c r="D298" i="7"/>
  <c r="E298" i="7" s="1"/>
  <c r="I296" i="7"/>
  <c r="K296" i="7" s="1"/>
  <c r="F297" i="7"/>
  <c r="G297" i="7" s="1"/>
  <c r="H297" i="7" s="1"/>
  <c r="J298" i="7"/>
  <c r="E564" i="9" l="1"/>
  <c r="F564" i="9" s="1"/>
  <c r="G564" i="9" s="1"/>
  <c r="I297" i="7"/>
  <c r="K297" i="7" s="1"/>
  <c r="F298" i="7"/>
  <c r="G298" i="7" s="1"/>
  <c r="H298" i="7" s="1"/>
  <c r="C299" i="7"/>
  <c r="D299" i="7" s="1"/>
  <c r="E299" i="7" s="1"/>
  <c r="J299" i="7"/>
  <c r="G565" i="9" l="1"/>
  <c r="E565" i="9"/>
  <c r="F565" i="9" s="1"/>
  <c r="C300" i="7"/>
  <c r="D300" i="7" s="1"/>
  <c r="E300" i="7" s="1"/>
  <c r="I298" i="7"/>
  <c r="K298" i="7" s="1"/>
  <c r="F299" i="7"/>
  <c r="G299" i="7" s="1"/>
  <c r="H299" i="7" s="1"/>
  <c r="J300" i="7"/>
  <c r="E566" i="9" l="1"/>
  <c r="F566" i="9" s="1"/>
  <c r="G566" i="9" s="1"/>
  <c r="I299" i="7"/>
  <c r="K299" i="7" s="1"/>
  <c r="F300" i="7"/>
  <c r="G300" i="7" s="1"/>
  <c r="H300" i="7" s="1"/>
  <c r="C301" i="7"/>
  <c r="D301" i="7" s="1"/>
  <c r="E301" i="7" s="1"/>
  <c r="J301" i="7"/>
  <c r="E567" i="9" l="1"/>
  <c r="F567" i="9" s="1"/>
  <c r="G567" i="9" s="1"/>
  <c r="C302" i="7"/>
  <c r="D302" i="7"/>
  <c r="E302" i="7" s="1"/>
  <c r="I300" i="7"/>
  <c r="K300" i="7" s="1"/>
  <c r="F301" i="7"/>
  <c r="G301" i="7" s="1"/>
  <c r="H301" i="7" s="1"/>
  <c r="J302" i="7"/>
  <c r="E568" i="9" l="1"/>
  <c r="F568" i="9" s="1"/>
  <c r="G568" i="9" s="1"/>
  <c r="I301" i="7"/>
  <c r="K301" i="7" s="1"/>
  <c r="F302" i="7"/>
  <c r="G302" i="7" s="1"/>
  <c r="H302" i="7" s="1"/>
  <c r="C303" i="7"/>
  <c r="D303" i="7" s="1"/>
  <c r="E303" i="7" s="1"/>
  <c r="J303" i="7"/>
  <c r="G569" i="9" l="1"/>
  <c r="E569" i="9"/>
  <c r="F569" i="9" s="1"/>
  <c r="C304" i="7"/>
  <c r="D304" i="7"/>
  <c r="E304" i="7" s="1"/>
  <c r="I302" i="7"/>
  <c r="K302" i="7" s="1"/>
  <c r="F303" i="7"/>
  <c r="G303" i="7" s="1"/>
  <c r="H303" i="7" s="1"/>
  <c r="J304" i="7"/>
  <c r="E570" i="9" l="1"/>
  <c r="F570" i="9" s="1"/>
  <c r="G570" i="9" s="1"/>
  <c r="I303" i="7"/>
  <c r="K303" i="7" s="1"/>
  <c r="F304" i="7"/>
  <c r="G304" i="7" s="1"/>
  <c r="H304" i="7" s="1"/>
  <c r="C305" i="7"/>
  <c r="D305" i="7" s="1"/>
  <c r="E305" i="7" s="1"/>
  <c r="J305" i="7"/>
  <c r="G571" i="9" l="1"/>
  <c r="E571" i="9"/>
  <c r="F571" i="9" s="1"/>
  <c r="C306" i="7"/>
  <c r="D306" i="7" s="1"/>
  <c r="E306" i="7" s="1"/>
  <c r="I304" i="7"/>
  <c r="K304" i="7" s="1"/>
  <c r="F305" i="7"/>
  <c r="G305" i="7" s="1"/>
  <c r="H305" i="7" s="1"/>
  <c r="J306" i="7"/>
  <c r="E572" i="9" l="1"/>
  <c r="F572" i="9" s="1"/>
  <c r="G572" i="9" s="1"/>
  <c r="I305" i="7"/>
  <c r="K305" i="7" s="1"/>
  <c r="F306" i="7"/>
  <c r="G306" i="7" s="1"/>
  <c r="H306" i="7" s="1"/>
  <c r="C307" i="7"/>
  <c r="D307" i="7" s="1"/>
  <c r="E307" i="7" s="1"/>
  <c r="J307" i="7"/>
  <c r="E573" i="9" l="1"/>
  <c r="F573" i="9" s="1"/>
  <c r="G573" i="9" s="1"/>
  <c r="E308" i="7"/>
  <c r="C308" i="7"/>
  <c r="D308" i="7" s="1"/>
  <c r="I306" i="7"/>
  <c r="K306" i="7" s="1"/>
  <c r="F307" i="7"/>
  <c r="G307" i="7" s="1"/>
  <c r="H307" i="7" s="1"/>
  <c r="J308" i="7"/>
  <c r="E574" i="9" l="1"/>
  <c r="F574" i="9" s="1"/>
  <c r="G574" i="9" s="1"/>
  <c r="I307" i="7"/>
  <c r="K307" i="7" s="1"/>
  <c r="F308" i="7"/>
  <c r="G308" i="7" s="1"/>
  <c r="H308" i="7" s="1"/>
  <c r="J309" i="7"/>
  <c r="C309" i="7"/>
  <c r="D309" i="7" s="1"/>
  <c r="E309" i="7"/>
  <c r="E575" i="9" l="1"/>
  <c r="F575" i="9" s="1"/>
  <c r="G575" i="9" s="1"/>
  <c r="I308" i="7"/>
  <c r="K308" i="7" s="1"/>
  <c r="F309" i="7"/>
  <c r="G309" i="7" s="1"/>
  <c r="H309" i="7" s="1"/>
  <c r="J310" i="7"/>
  <c r="E310" i="7"/>
  <c r="C310" i="7"/>
  <c r="D310" i="7" s="1"/>
  <c r="E576" i="9" l="1"/>
  <c r="F576" i="9" s="1"/>
  <c r="G576" i="9"/>
  <c r="I309" i="7"/>
  <c r="K309" i="7" s="1"/>
  <c r="F310" i="7"/>
  <c r="G310" i="7" s="1"/>
  <c r="H310" i="7" s="1"/>
  <c r="E311" i="7"/>
  <c r="C311" i="7"/>
  <c r="D311" i="7" s="1"/>
  <c r="J311" i="7"/>
  <c r="E577" i="9" l="1"/>
  <c r="F577" i="9" s="1"/>
  <c r="G577" i="9" s="1"/>
  <c r="I310" i="7"/>
  <c r="K310" i="7" s="1"/>
  <c r="F311" i="7"/>
  <c r="G311" i="7" s="1"/>
  <c r="H311" i="7" s="1"/>
  <c r="E312" i="7"/>
  <c r="C312" i="7"/>
  <c r="D312" i="7" s="1"/>
  <c r="J312" i="7"/>
  <c r="E578" i="9" l="1"/>
  <c r="F578" i="9" s="1"/>
  <c r="G578" i="9" s="1"/>
  <c r="I311" i="7"/>
  <c r="K311" i="7" s="1"/>
  <c r="F312" i="7"/>
  <c r="G312" i="7" s="1"/>
  <c r="H312" i="7" s="1"/>
  <c r="C313" i="7"/>
  <c r="D313" i="7" s="1"/>
  <c r="E313" i="7"/>
  <c r="J313" i="7"/>
  <c r="E579" i="9" l="1"/>
  <c r="F579" i="9" s="1"/>
  <c r="G579" i="9" s="1"/>
  <c r="I312" i="7"/>
  <c r="K312" i="7" s="1"/>
  <c r="F313" i="7"/>
  <c r="G313" i="7" s="1"/>
  <c r="H313" i="7" s="1"/>
  <c r="E314" i="7"/>
  <c r="C314" i="7"/>
  <c r="D314" i="7" s="1"/>
  <c r="J314" i="7"/>
  <c r="E580" i="9" l="1"/>
  <c r="F580" i="9" s="1"/>
  <c r="G580" i="9" s="1"/>
  <c r="I313" i="7"/>
  <c r="K313" i="7" s="1"/>
  <c r="F314" i="7"/>
  <c r="G314" i="7" s="1"/>
  <c r="H314" i="7" s="1"/>
  <c r="E315" i="7"/>
  <c r="C315" i="7"/>
  <c r="D315" i="7" s="1"/>
  <c r="J315" i="7"/>
  <c r="E581" i="9" l="1"/>
  <c r="F581" i="9" s="1"/>
  <c r="G581" i="9" s="1"/>
  <c r="I314" i="7"/>
  <c r="K314" i="7" s="1"/>
  <c r="F315" i="7"/>
  <c r="G315" i="7" s="1"/>
  <c r="H315" i="7" s="1"/>
  <c r="E316" i="7"/>
  <c r="C316" i="7"/>
  <c r="D316" i="7" s="1"/>
  <c r="J316" i="7"/>
  <c r="E582" i="9" l="1"/>
  <c r="F582" i="9" s="1"/>
  <c r="G582" i="9" s="1"/>
  <c r="I315" i="7"/>
  <c r="K315" i="7" s="1"/>
  <c r="F316" i="7"/>
  <c r="G316" i="7" s="1"/>
  <c r="H316" i="7" s="1"/>
  <c r="J317" i="7"/>
  <c r="C317" i="7"/>
  <c r="D317" i="7" s="1"/>
  <c r="E317" i="7"/>
  <c r="E583" i="9" l="1"/>
  <c r="F583" i="9" s="1"/>
  <c r="G583" i="9"/>
  <c r="I316" i="7"/>
  <c r="K316" i="7" s="1"/>
  <c r="F317" i="7"/>
  <c r="G317" i="7" s="1"/>
  <c r="H317" i="7" s="1"/>
  <c r="J318" i="7"/>
  <c r="E318" i="7"/>
  <c r="C318" i="7"/>
  <c r="D318" i="7" s="1"/>
  <c r="E584" i="9" l="1"/>
  <c r="F584" i="9" s="1"/>
  <c r="G584" i="9" s="1"/>
  <c r="I317" i="7"/>
  <c r="K317" i="7" s="1"/>
  <c r="F318" i="7"/>
  <c r="G318" i="7" s="1"/>
  <c r="H318" i="7" s="1"/>
  <c r="E319" i="7"/>
  <c r="C319" i="7"/>
  <c r="D319" i="7" s="1"/>
  <c r="J319" i="7"/>
  <c r="E585" i="9" l="1"/>
  <c r="F585" i="9" s="1"/>
  <c r="G585" i="9" s="1"/>
  <c r="I318" i="7"/>
  <c r="K318" i="7" s="1"/>
  <c r="F319" i="7"/>
  <c r="G319" i="7" s="1"/>
  <c r="H319" i="7" s="1"/>
  <c r="E320" i="7"/>
  <c r="C320" i="7"/>
  <c r="D320" i="7" s="1"/>
  <c r="J320" i="7"/>
  <c r="E586" i="9" l="1"/>
  <c r="F586" i="9" s="1"/>
  <c r="G586" i="9" s="1"/>
  <c r="F320" i="7"/>
  <c r="G320" i="7" s="1"/>
  <c r="H320" i="7" s="1"/>
  <c r="I319" i="7"/>
  <c r="K319" i="7" s="1"/>
  <c r="E321" i="7"/>
  <c r="C321" i="7"/>
  <c r="D321" i="7" s="1"/>
  <c r="J321" i="7"/>
  <c r="E587" i="9" l="1"/>
  <c r="F587" i="9" s="1"/>
  <c r="G587" i="9" s="1"/>
  <c r="I320" i="7"/>
  <c r="K320" i="7" s="1"/>
  <c r="F321" i="7"/>
  <c r="G321" i="7" s="1"/>
  <c r="H321" i="7" s="1"/>
  <c r="E322" i="7"/>
  <c r="C322" i="7"/>
  <c r="D322" i="7" s="1"/>
  <c r="J322" i="7"/>
  <c r="G588" i="9" l="1"/>
  <c r="E588" i="9"/>
  <c r="F588" i="9" s="1"/>
  <c r="F322" i="7"/>
  <c r="G322" i="7" s="1"/>
  <c r="H322" i="7" s="1"/>
  <c r="I321" i="7"/>
  <c r="K321" i="7" s="1"/>
  <c r="C323" i="7"/>
  <c r="D323" i="7" s="1"/>
  <c r="E323" i="7"/>
  <c r="J323" i="7"/>
  <c r="E589" i="9" l="1"/>
  <c r="F589" i="9" s="1"/>
  <c r="G589" i="9" s="1"/>
  <c r="I322" i="7"/>
  <c r="K322" i="7" s="1"/>
  <c r="F323" i="7"/>
  <c r="G323" i="7" s="1"/>
  <c r="H323" i="7" s="1"/>
  <c r="J324" i="7"/>
  <c r="E324" i="7"/>
  <c r="C324" i="7"/>
  <c r="D324" i="7" s="1"/>
  <c r="E590" i="9" l="1"/>
  <c r="F590" i="9" s="1"/>
  <c r="G590" i="9" s="1"/>
  <c r="I323" i="7"/>
  <c r="K323" i="7" s="1"/>
  <c r="F324" i="7"/>
  <c r="G324" i="7" s="1"/>
  <c r="H324" i="7" s="1"/>
  <c r="E325" i="7"/>
  <c r="C325" i="7"/>
  <c r="D325" i="7" s="1"/>
  <c r="J325" i="7"/>
  <c r="E591" i="9" l="1"/>
  <c r="F591" i="9" s="1"/>
  <c r="G591" i="9" s="1"/>
  <c r="I324" i="7"/>
  <c r="K324" i="7" s="1"/>
  <c r="F325" i="7"/>
  <c r="G325" i="7" s="1"/>
  <c r="H325" i="7" s="1"/>
  <c r="E326" i="7"/>
  <c r="C326" i="7"/>
  <c r="D326" i="7" s="1"/>
  <c r="J326" i="7"/>
  <c r="E592" i="9" l="1"/>
  <c r="F592" i="9" s="1"/>
  <c r="G592" i="9" s="1"/>
  <c r="F326" i="7"/>
  <c r="G326" i="7" s="1"/>
  <c r="H326" i="7" s="1"/>
  <c r="I325" i="7"/>
  <c r="K325" i="7" s="1"/>
  <c r="J327" i="7"/>
  <c r="C327" i="7"/>
  <c r="D327" i="7" s="1"/>
  <c r="E327" i="7"/>
  <c r="E593" i="9" l="1"/>
  <c r="F593" i="9" s="1"/>
  <c r="G593" i="9" s="1"/>
  <c r="I326" i="7"/>
  <c r="K326" i="7" s="1"/>
  <c r="F327" i="7"/>
  <c r="G327" i="7" s="1"/>
  <c r="H327" i="7" s="1"/>
  <c r="J328" i="7"/>
  <c r="E328" i="7"/>
  <c r="C328" i="7"/>
  <c r="D328" i="7" s="1"/>
  <c r="E594" i="9" l="1"/>
  <c r="F594" i="9" s="1"/>
  <c r="G594" i="9" s="1"/>
  <c r="I327" i="7"/>
  <c r="K327" i="7" s="1"/>
  <c r="F328" i="7"/>
  <c r="G328" i="7" s="1"/>
  <c r="H328" i="7" s="1"/>
  <c r="E329" i="7"/>
  <c r="C329" i="7"/>
  <c r="D329" i="7" s="1"/>
  <c r="J329" i="7"/>
  <c r="E595" i="9" l="1"/>
  <c r="F595" i="9" s="1"/>
  <c r="G595" i="9" s="1"/>
  <c r="I328" i="7"/>
  <c r="K328" i="7" s="1"/>
  <c r="F329" i="7"/>
  <c r="G329" i="7" s="1"/>
  <c r="H329" i="7" s="1"/>
  <c r="J330" i="7"/>
  <c r="E330" i="7"/>
  <c r="C330" i="7"/>
  <c r="D330" i="7" s="1"/>
  <c r="E596" i="9" l="1"/>
  <c r="F596" i="9" s="1"/>
  <c r="G596" i="9" s="1"/>
  <c r="F330" i="7"/>
  <c r="G330" i="7" s="1"/>
  <c r="H330" i="7" s="1"/>
  <c r="I329" i="7"/>
  <c r="K329" i="7" s="1"/>
  <c r="J331" i="7"/>
  <c r="C331" i="7"/>
  <c r="D331" i="7" s="1"/>
  <c r="E331" i="7"/>
  <c r="E597" i="9" l="1"/>
  <c r="F597" i="9" s="1"/>
  <c r="G597" i="9" s="1"/>
  <c r="I330" i="7"/>
  <c r="K330" i="7" s="1"/>
  <c r="F331" i="7"/>
  <c r="G331" i="7" s="1"/>
  <c r="H331" i="7" s="1"/>
  <c r="J332" i="7"/>
  <c r="E332" i="7"/>
  <c r="C332" i="7"/>
  <c r="D332" i="7" s="1"/>
  <c r="E598" i="9" l="1"/>
  <c r="F598" i="9" s="1"/>
  <c r="G598" i="9"/>
  <c r="I331" i="7"/>
  <c r="K331" i="7" s="1"/>
  <c r="F332" i="7"/>
  <c r="G332" i="7" s="1"/>
  <c r="H332" i="7" s="1"/>
  <c r="E333" i="7"/>
  <c r="C333" i="7"/>
  <c r="D333" i="7" s="1"/>
  <c r="J333" i="7"/>
  <c r="E599" i="9" l="1"/>
  <c r="F599" i="9" s="1"/>
  <c r="G599" i="9" s="1"/>
  <c r="I332" i="7"/>
  <c r="K332" i="7" s="1"/>
  <c r="F333" i="7"/>
  <c r="G333" i="7" s="1"/>
  <c r="H333" i="7" s="1"/>
  <c r="J334" i="7"/>
  <c r="E334" i="7"/>
  <c r="C334" i="7"/>
  <c r="D334" i="7" s="1"/>
  <c r="E600" i="9" l="1"/>
  <c r="F600" i="9" s="1"/>
  <c r="G600" i="9"/>
  <c r="F334" i="7"/>
  <c r="G334" i="7" s="1"/>
  <c r="H334" i="7" s="1"/>
  <c r="I333" i="7"/>
  <c r="K333" i="7" s="1"/>
  <c r="C335" i="7"/>
  <c r="D335" i="7" s="1"/>
  <c r="E335" i="7"/>
  <c r="J335" i="7"/>
  <c r="E601" i="9" l="1"/>
  <c r="F601" i="9" s="1"/>
  <c r="G601" i="9" s="1"/>
  <c r="I334" i="7"/>
  <c r="K334" i="7" s="1"/>
  <c r="F335" i="7"/>
  <c r="G335" i="7" s="1"/>
  <c r="H335" i="7" s="1"/>
  <c r="J336" i="7"/>
  <c r="E336" i="7"/>
  <c r="C336" i="7"/>
  <c r="D336" i="7" s="1"/>
  <c r="E602" i="9" l="1"/>
  <c r="F602" i="9" s="1"/>
  <c r="G602" i="9" s="1"/>
  <c r="I335" i="7"/>
  <c r="K335" i="7" s="1"/>
  <c r="F336" i="7"/>
  <c r="G336" i="7" s="1"/>
  <c r="H336" i="7" s="1"/>
  <c r="J337" i="7"/>
  <c r="E337" i="7"/>
  <c r="C337" i="7"/>
  <c r="D337" i="7" s="1"/>
  <c r="E603" i="9" l="1"/>
  <c r="F603" i="9" s="1"/>
  <c r="G603" i="9" s="1"/>
  <c r="I336" i="7"/>
  <c r="K336" i="7" s="1"/>
  <c r="F337" i="7"/>
  <c r="G337" i="7" s="1"/>
  <c r="H337" i="7" s="1"/>
  <c r="J338" i="7"/>
  <c r="E338" i="7"/>
  <c r="C338" i="7"/>
  <c r="D338" i="7" s="1"/>
  <c r="E604" i="9" l="1"/>
  <c r="F604" i="9" s="1"/>
  <c r="G604" i="9" s="1"/>
  <c r="F338" i="7"/>
  <c r="G338" i="7"/>
  <c r="H338" i="7" s="1"/>
  <c r="I337" i="7"/>
  <c r="K337" i="7" s="1"/>
  <c r="C339" i="7"/>
  <c r="D339" i="7" s="1"/>
  <c r="E339" i="7"/>
  <c r="J339" i="7"/>
  <c r="E605" i="9" l="1"/>
  <c r="F605" i="9" s="1"/>
  <c r="G605" i="9" s="1"/>
  <c r="I338" i="7"/>
  <c r="K338" i="7" s="1"/>
  <c r="F339" i="7"/>
  <c r="G339" i="7" s="1"/>
  <c r="H339" i="7" s="1"/>
  <c r="E340" i="7"/>
  <c r="C340" i="7"/>
  <c r="D340" i="7" s="1"/>
  <c r="J340" i="7"/>
  <c r="E606" i="9" l="1"/>
  <c r="F606" i="9" s="1"/>
  <c r="G606" i="9" s="1"/>
  <c r="I339" i="7"/>
  <c r="K339" i="7" s="1"/>
  <c r="F340" i="7"/>
  <c r="G340" i="7" s="1"/>
  <c r="H340" i="7" s="1"/>
  <c r="E341" i="7"/>
  <c r="C341" i="7"/>
  <c r="D341" i="7" s="1"/>
  <c r="J341" i="7"/>
  <c r="E607" i="9" l="1"/>
  <c r="F607" i="9" s="1"/>
  <c r="G607" i="9" s="1"/>
  <c r="I340" i="7"/>
  <c r="K340" i="7" s="1"/>
  <c r="F341" i="7"/>
  <c r="G341" i="7" s="1"/>
  <c r="H341" i="7" s="1"/>
  <c r="J342" i="7"/>
  <c r="E342" i="7"/>
  <c r="C342" i="7"/>
  <c r="D342" i="7" s="1"/>
  <c r="E608" i="9" l="1"/>
  <c r="F608" i="9" s="1"/>
  <c r="G608" i="9"/>
  <c r="F342" i="7"/>
  <c r="G342" i="7" s="1"/>
  <c r="H342" i="7" s="1"/>
  <c r="I341" i="7"/>
  <c r="K341" i="7" s="1"/>
  <c r="C343" i="7"/>
  <c r="D343" i="7" s="1"/>
  <c r="E343" i="7"/>
  <c r="J343" i="7"/>
  <c r="E609" i="9" l="1"/>
  <c r="F609" i="9" s="1"/>
  <c r="G609" i="9" s="1"/>
  <c r="I342" i="7"/>
  <c r="K342" i="7" s="1"/>
  <c r="F343" i="7"/>
  <c r="G343" i="7" s="1"/>
  <c r="H343" i="7" s="1"/>
  <c r="J344" i="7"/>
  <c r="E344" i="7"/>
  <c r="C344" i="7"/>
  <c r="D344" i="7" s="1"/>
  <c r="E610" i="9" l="1"/>
  <c r="F610" i="9" s="1"/>
  <c r="G610" i="9" s="1"/>
  <c r="I343" i="7"/>
  <c r="K343" i="7" s="1"/>
  <c r="F344" i="7"/>
  <c r="G344" i="7" s="1"/>
  <c r="H344" i="7" s="1"/>
  <c r="E345" i="7"/>
  <c r="C345" i="7"/>
  <c r="D345" i="7" s="1"/>
  <c r="J345" i="7"/>
  <c r="E611" i="9" l="1"/>
  <c r="F611" i="9" s="1"/>
  <c r="G611" i="9" s="1"/>
  <c r="I344" i="7"/>
  <c r="K344" i="7" s="1"/>
  <c r="F345" i="7"/>
  <c r="G345" i="7" s="1"/>
  <c r="H345" i="7" s="1"/>
  <c r="E346" i="7"/>
  <c r="C346" i="7"/>
  <c r="D346" i="7" s="1"/>
  <c r="J346" i="7"/>
  <c r="E612" i="9" l="1"/>
  <c r="F612" i="9" s="1"/>
  <c r="G612" i="9"/>
  <c r="F346" i="7"/>
  <c r="G346" i="7" s="1"/>
  <c r="H346" i="7" s="1"/>
  <c r="I345" i="7"/>
  <c r="K345" i="7" s="1"/>
  <c r="J347" i="7"/>
  <c r="C347" i="7"/>
  <c r="D347" i="7" s="1"/>
  <c r="E347" i="7"/>
  <c r="E613" i="9" l="1"/>
  <c r="F613" i="9" s="1"/>
  <c r="G613" i="9" s="1"/>
  <c r="I346" i="7"/>
  <c r="K346" i="7" s="1"/>
  <c r="F347" i="7"/>
  <c r="G347" i="7" s="1"/>
  <c r="H347" i="7" s="1"/>
  <c r="J348" i="7"/>
  <c r="E348" i="7"/>
  <c r="C348" i="7"/>
  <c r="D348" i="7" s="1"/>
  <c r="E614" i="9" l="1"/>
  <c r="F614" i="9" s="1"/>
  <c r="G614" i="9" s="1"/>
  <c r="H348" i="7"/>
  <c r="I347" i="7"/>
  <c r="K347" i="7" s="1"/>
  <c r="F348" i="7"/>
  <c r="G348" i="7" s="1"/>
  <c r="J349" i="7"/>
  <c r="E349" i="7"/>
  <c r="C349" i="7"/>
  <c r="D349" i="7" s="1"/>
  <c r="E615" i="9" l="1"/>
  <c r="F615" i="9" s="1"/>
  <c r="G615" i="9" s="1"/>
  <c r="E350" i="7"/>
  <c r="C350" i="7"/>
  <c r="D350" i="7" s="1"/>
  <c r="J350" i="7"/>
  <c r="I348" i="7"/>
  <c r="K348" i="7" s="1"/>
  <c r="F349" i="7"/>
  <c r="G349" i="7" s="1"/>
  <c r="H349" i="7"/>
  <c r="E616" i="9" l="1"/>
  <c r="F616" i="9" s="1"/>
  <c r="G616" i="9" s="1"/>
  <c r="J351" i="7"/>
  <c r="H350" i="7"/>
  <c r="F350" i="7"/>
  <c r="G350" i="7" s="1"/>
  <c r="I349" i="7"/>
  <c r="K349" i="7" s="1"/>
  <c r="C351" i="7"/>
  <c r="D351" i="7" s="1"/>
  <c r="E351" i="7"/>
  <c r="E617" i="9" l="1"/>
  <c r="F617" i="9" s="1"/>
  <c r="G617" i="9" s="1"/>
  <c r="H351" i="7"/>
  <c r="I350" i="7"/>
  <c r="K350" i="7" s="1"/>
  <c r="F351" i="7"/>
  <c r="G351" i="7" s="1"/>
  <c r="E352" i="7"/>
  <c r="C352" i="7"/>
  <c r="D352" i="7" s="1"/>
  <c r="J352" i="7"/>
  <c r="E618" i="9" l="1"/>
  <c r="F618" i="9" s="1"/>
  <c r="G618" i="9" s="1"/>
  <c r="E353" i="7"/>
  <c r="C353" i="7"/>
  <c r="D353" i="7" s="1"/>
  <c r="J353" i="7"/>
  <c r="H352" i="7"/>
  <c r="I351" i="7"/>
  <c r="K351" i="7" s="1"/>
  <c r="F352" i="7"/>
  <c r="G352" i="7" s="1"/>
  <c r="E619" i="9" l="1"/>
  <c r="F619" i="9" s="1"/>
  <c r="G619" i="9"/>
  <c r="I352" i="7"/>
  <c r="K352" i="7" s="1"/>
  <c r="F353" i="7"/>
  <c r="G353" i="7" s="1"/>
  <c r="H353" i="7"/>
  <c r="J354" i="7"/>
  <c r="E354" i="7"/>
  <c r="C354" i="7"/>
  <c r="D354" i="7" s="1"/>
  <c r="E620" i="9" l="1"/>
  <c r="F620" i="9" s="1"/>
  <c r="G620" i="9"/>
  <c r="C355" i="7"/>
  <c r="D355" i="7" s="1"/>
  <c r="E355" i="7"/>
  <c r="J355" i="7"/>
  <c r="H354" i="7"/>
  <c r="F354" i="7"/>
  <c r="G354" i="7" s="1"/>
  <c r="I353" i="7"/>
  <c r="K353" i="7" s="1"/>
  <c r="E621" i="9" l="1"/>
  <c r="F621" i="9" s="1"/>
  <c r="G621" i="9" s="1"/>
  <c r="J356" i="7"/>
  <c r="H355" i="7"/>
  <c r="I354" i="7"/>
  <c r="K354" i="7" s="1"/>
  <c r="F355" i="7"/>
  <c r="G355" i="7" s="1"/>
  <c r="E356" i="7"/>
  <c r="C356" i="7"/>
  <c r="D356" i="7" s="1"/>
  <c r="E622" i="9" l="1"/>
  <c r="F622" i="9" s="1"/>
  <c r="G622" i="9" s="1"/>
  <c r="H356" i="7"/>
  <c r="I355" i="7"/>
  <c r="K355" i="7" s="1"/>
  <c r="F356" i="7"/>
  <c r="G356" i="7" s="1"/>
  <c r="E357" i="7"/>
  <c r="C357" i="7"/>
  <c r="D357" i="7" s="1"/>
  <c r="J357" i="7"/>
  <c r="E623" i="9" l="1"/>
  <c r="F623" i="9" s="1"/>
  <c r="G623" i="9" s="1"/>
  <c r="J358" i="7"/>
  <c r="E358" i="7"/>
  <c r="C358" i="7"/>
  <c r="D358" i="7" s="1"/>
  <c r="I356" i="7"/>
  <c r="K356" i="7" s="1"/>
  <c r="F357" i="7"/>
  <c r="G357" i="7" s="1"/>
  <c r="H357" i="7"/>
  <c r="E624" i="9" l="1"/>
  <c r="F624" i="9" s="1"/>
  <c r="G624" i="9" s="1"/>
  <c r="C359" i="7"/>
  <c r="D359" i="7" s="1"/>
  <c r="E359" i="7"/>
  <c r="H358" i="7"/>
  <c r="F358" i="7"/>
  <c r="G358" i="7" s="1"/>
  <c r="I357" i="7"/>
  <c r="K357" i="7" s="1"/>
  <c r="J359" i="7"/>
  <c r="E625" i="9" l="1"/>
  <c r="F625" i="9" s="1"/>
  <c r="G625" i="9" s="1"/>
  <c r="E626" i="9" s="1"/>
  <c r="F626" i="9" s="1"/>
  <c r="E360" i="7"/>
  <c r="C360" i="7"/>
  <c r="D360" i="7" s="1"/>
  <c r="J360" i="7"/>
  <c r="H359" i="7"/>
  <c r="I358" i="7"/>
  <c r="K358" i="7" s="1"/>
  <c r="F359" i="7"/>
  <c r="G359" i="7" s="1"/>
  <c r="H360" i="7" l="1"/>
  <c r="I359" i="7"/>
  <c r="K359" i="7" s="1"/>
  <c r="F360" i="7"/>
  <c r="G360" i="7" s="1"/>
  <c r="J361" i="7"/>
  <c r="E361" i="7"/>
  <c r="C361" i="7"/>
  <c r="D361" i="7" s="1"/>
  <c r="E362" i="7" l="1"/>
  <c r="C362" i="7"/>
  <c r="D362" i="7" s="1"/>
  <c r="J362" i="7"/>
  <c r="I360" i="7"/>
  <c r="K360" i="7" s="1"/>
  <c r="F361" i="7"/>
  <c r="G361" i="7" s="1"/>
  <c r="H361" i="7"/>
  <c r="J363" i="7" l="1"/>
  <c r="H362" i="7"/>
  <c r="F362" i="7"/>
  <c r="G362" i="7" s="1"/>
  <c r="I361" i="7"/>
  <c r="K361" i="7" s="1"/>
  <c r="C363" i="7"/>
  <c r="D363" i="7" s="1"/>
  <c r="E363" i="7"/>
  <c r="H363" i="7" l="1"/>
  <c r="I362" i="7"/>
  <c r="K362" i="7" s="1"/>
  <c r="F363" i="7"/>
  <c r="G363" i="7" s="1"/>
  <c r="E364" i="7"/>
  <c r="C364" i="7"/>
  <c r="D364" i="7" s="1"/>
  <c r="J364" i="7"/>
  <c r="E365" i="7" l="1"/>
  <c r="C365" i="7"/>
  <c r="D365" i="7" s="1"/>
  <c r="J365" i="7"/>
  <c r="H364" i="7"/>
  <c r="I363" i="7"/>
  <c r="K363" i="7" s="1"/>
  <c r="F364" i="7"/>
  <c r="G364" i="7" s="1"/>
  <c r="I364" i="7" l="1"/>
  <c r="K364" i="7" s="1"/>
  <c r="F365" i="7"/>
  <c r="G365" i="7" s="1"/>
  <c r="H365" i="7"/>
  <c r="J366" i="7"/>
  <c r="E366" i="7"/>
  <c r="C366" i="7"/>
  <c r="D366" i="7" s="1"/>
  <c r="H366" i="7" l="1"/>
  <c r="F366" i="7"/>
  <c r="I365" i="7"/>
  <c r="K365" i="7" s="1"/>
  <c r="G366" i="7"/>
  <c r="C367" i="7"/>
  <c r="D367" i="7" s="1"/>
  <c r="E367" i="7"/>
  <c r="J367" i="7"/>
  <c r="J368" i="7" l="1"/>
  <c r="E368" i="7"/>
  <c r="C368" i="7"/>
  <c r="D368" i="7" s="1"/>
  <c r="H367" i="7"/>
  <c r="I366" i="7"/>
  <c r="K366" i="7" s="1"/>
  <c r="F367" i="7"/>
  <c r="G367" i="7" s="1"/>
  <c r="H368" i="7" l="1"/>
  <c r="I367" i="7"/>
  <c r="K367" i="7" s="1"/>
  <c r="F368" i="7"/>
  <c r="G368" i="7" s="1"/>
  <c r="E369" i="7"/>
  <c r="C369" i="7"/>
  <c r="D369" i="7" s="1"/>
  <c r="J369" i="7"/>
  <c r="J370" i="7" l="1"/>
  <c r="E370" i="7"/>
  <c r="C370" i="7"/>
  <c r="D370" i="7" s="1"/>
  <c r="I368" i="7"/>
  <c r="K368" i="7" s="1"/>
  <c r="F369" i="7"/>
  <c r="G369" i="7" s="1"/>
  <c r="H369" i="7"/>
  <c r="C371" i="7" l="1"/>
  <c r="D371" i="7" s="1"/>
  <c r="E371" i="7"/>
  <c r="H370" i="7"/>
  <c r="F370" i="7"/>
  <c r="G370" i="7" s="1"/>
  <c r="I369" i="7"/>
  <c r="K369" i="7" s="1"/>
  <c r="J371" i="7"/>
  <c r="H371" i="7" l="1"/>
  <c r="I370" i="7"/>
  <c r="K370" i="7" s="1"/>
  <c r="F371" i="7"/>
  <c r="G371" i="7" s="1"/>
  <c r="J372" i="7"/>
  <c r="E372" i="7"/>
  <c r="C372" i="7"/>
  <c r="D372" i="7" s="1"/>
  <c r="E373" i="7" l="1"/>
  <c r="C373" i="7"/>
  <c r="D373" i="7" s="1"/>
  <c r="J373" i="7"/>
  <c r="H372" i="7"/>
  <c r="I371" i="7"/>
  <c r="K371" i="7" s="1"/>
  <c r="F372" i="7"/>
  <c r="G372" i="7" s="1"/>
  <c r="I372" i="7" l="1"/>
  <c r="K372" i="7" s="1"/>
  <c r="F373" i="7"/>
  <c r="G373" i="7" s="1"/>
  <c r="H373" i="7"/>
  <c r="J374" i="7"/>
  <c r="E374" i="7"/>
  <c r="C374" i="7"/>
  <c r="D374" i="7" s="1"/>
  <c r="C375" i="7" l="1"/>
  <c r="D375" i="7" s="1"/>
  <c r="E375" i="7"/>
  <c r="J375" i="7"/>
  <c r="H374" i="7"/>
  <c r="F374" i="7"/>
  <c r="G374" i="7" s="1"/>
  <c r="I373" i="7"/>
  <c r="K373" i="7" s="1"/>
  <c r="E376" i="7" l="1"/>
  <c r="C376" i="7"/>
  <c r="D376" i="7" s="1"/>
  <c r="H375" i="7"/>
  <c r="I374" i="7"/>
  <c r="K374" i="7" s="1"/>
  <c r="F375" i="7"/>
  <c r="G375" i="7" s="1"/>
  <c r="J376" i="7"/>
  <c r="H376" i="7" l="1"/>
  <c r="I375" i="7"/>
  <c r="K375" i="7" s="1"/>
  <c r="F376" i="7"/>
  <c r="G376" i="7" s="1"/>
  <c r="J377" i="7"/>
  <c r="E377" i="7"/>
  <c r="C377" i="7"/>
  <c r="D377" i="7" s="1"/>
  <c r="E378" i="7" l="1"/>
  <c r="C378" i="7"/>
  <c r="D378" i="7" s="1"/>
  <c r="J378" i="7"/>
  <c r="I376" i="7"/>
  <c r="K376" i="7" s="1"/>
  <c r="F377" i="7"/>
  <c r="G377" i="7" s="1"/>
  <c r="H377" i="7"/>
  <c r="J379" i="7" l="1"/>
  <c r="H378" i="7"/>
  <c r="F378" i="7"/>
  <c r="G378" i="7" s="1"/>
  <c r="I377" i="7"/>
  <c r="K377" i="7" s="1"/>
  <c r="C379" i="7"/>
  <c r="D379" i="7" s="1"/>
  <c r="E379" i="7"/>
  <c r="H379" i="7" l="1"/>
  <c r="I378" i="7"/>
  <c r="K378" i="7" s="1"/>
  <c r="F379" i="7"/>
  <c r="G379" i="7" s="1"/>
  <c r="E380" i="7"/>
  <c r="C380" i="7"/>
  <c r="D380" i="7" s="1"/>
  <c r="J380" i="7"/>
  <c r="E381" i="7" l="1"/>
  <c r="C381" i="7"/>
  <c r="D381" i="7" s="1"/>
  <c r="J381" i="7"/>
  <c r="H380" i="7"/>
  <c r="I379" i="7"/>
  <c r="K379" i="7" s="1"/>
  <c r="F380" i="7"/>
  <c r="G380" i="7" s="1"/>
  <c r="J382" i="7" l="1"/>
  <c r="I380" i="7"/>
  <c r="K380" i="7" s="1"/>
  <c r="F381" i="7"/>
  <c r="G381" i="7" s="1"/>
  <c r="H381" i="7"/>
  <c r="E382" i="7"/>
  <c r="C382" i="7"/>
  <c r="D382" i="7" s="1"/>
  <c r="C383" i="7" l="1"/>
  <c r="D383" i="7" s="1"/>
  <c r="E383" i="7"/>
  <c r="H382" i="7"/>
  <c r="F382" i="7"/>
  <c r="G382" i="7" s="1"/>
  <c r="I381" i="7"/>
  <c r="K381" i="7" s="1"/>
  <c r="J383" i="7"/>
  <c r="H383" i="7" l="1"/>
  <c r="I382" i="7"/>
  <c r="K382" i="7" s="1"/>
  <c r="F383" i="7"/>
  <c r="G383" i="7" s="1"/>
  <c r="J384" i="7"/>
  <c r="E384" i="7"/>
  <c r="C384" i="7"/>
  <c r="D384" i="7" s="1"/>
  <c r="E385" i="7" l="1"/>
  <c r="C385" i="7"/>
  <c r="D385" i="7" s="1"/>
  <c r="J385" i="7"/>
  <c r="H384" i="7"/>
  <c r="I383" i="7"/>
  <c r="K383" i="7" s="1"/>
  <c r="F384" i="7"/>
  <c r="G384" i="7" s="1"/>
  <c r="J386" i="7" l="1"/>
  <c r="I384" i="7"/>
  <c r="K384" i="7" s="1"/>
  <c r="F385" i="7"/>
  <c r="G385" i="7" s="1"/>
  <c r="H385" i="7"/>
  <c r="E386" i="7"/>
  <c r="C386" i="7"/>
  <c r="D386" i="7" s="1"/>
  <c r="C387" i="7" l="1"/>
  <c r="D387" i="7" s="1"/>
  <c r="E387" i="7"/>
  <c r="H386" i="7"/>
  <c r="F386" i="7"/>
  <c r="G386" i="7" s="1"/>
  <c r="I385" i="7"/>
  <c r="K385" i="7" s="1"/>
  <c r="J387" i="7"/>
  <c r="H387" i="7" l="1"/>
  <c r="I387" i="7" s="1"/>
  <c r="K387" i="7" s="1"/>
  <c r="I386" i="7"/>
  <c r="K386" i="7" s="1"/>
  <c r="F387" i="7"/>
  <c r="G387" i="7" s="1"/>
  <c r="H36" i="5"/>
  <c r="I36" i="5" s="1"/>
  <c r="B37" i="5" s="1"/>
  <c r="C37" i="5" l="1" a="1"/>
  <c r="C37" i="5" s="1"/>
  <c r="E37" i="5" s="1"/>
  <c r="G37" i="5"/>
  <c r="K37" i="5" s="1"/>
  <c r="D37" i="5" l="1"/>
  <c r="H37" i="5" s="1"/>
  <c r="I37" i="5" s="1"/>
  <c r="B38" i="5" s="1"/>
  <c r="M37" i="5"/>
  <c r="G38" i="5" l="1"/>
  <c r="D38" i="5"/>
  <c r="C38" i="5" a="1"/>
  <c r="C38" i="5" s="1"/>
  <c r="E38" i="5" s="1"/>
  <c r="K38" i="5" l="1"/>
  <c r="H38" i="5"/>
  <c r="I38" i="5" l="1"/>
  <c r="B39" i="5" s="1"/>
  <c r="M38" i="5"/>
  <c r="C39" i="5" l="1" a="1"/>
  <c r="C39" i="5" s="1"/>
  <c r="E39" i="5" s="1"/>
  <c r="D39" i="5"/>
  <c r="G39" i="5"/>
  <c r="K39" i="5" l="1"/>
  <c r="H39" i="5"/>
  <c r="I39" i="5" s="1"/>
  <c r="B40" i="5" s="1"/>
  <c r="M39" i="5" l="1"/>
  <c r="G40" i="5"/>
  <c r="K40" i="5" s="1"/>
  <c r="D40" i="5"/>
  <c r="C40" i="5" a="1"/>
  <c r="C40" i="5" s="1"/>
  <c r="E40" i="5" s="1"/>
  <c r="H40" i="5" l="1"/>
  <c r="I40" i="5" s="1"/>
  <c r="B41" i="5" s="1"/>
  <c r="M40" i="5"/>
  <c r="G41" i="5" l="1"/>
  <c r="K41" i="5" s="1"/>
  <c r="M41" i="5" s="1"/>
  <c r="D41" i="5"/>
  <c r="C41" i="5" a="1"/>
  <c r="C41" i="5" s="1"/>
  <c r="E41" i="5" s="1"/>
  <c r="H41" i="5" l="1"/>
  <c r="I41" i="5" s="1"/>
  <c r="B42" i="5" s="1"/>
  <c r="G42" i="5" l="1"/>
  <c r="K42" i="5" s="1"/>
  <c r="M42" i="5" s="1"/>
  <c r="D42" i="5"/>
  <c r="C42" i="5" a="1"/>
  <c r="C42" i="5" s="1"/>
  <c r="E42" i="5" s="1"/>
  <c r="H42" i="5" l="1"/>
  <c r="I42" i="5" s="1"/>
  <c r="B43" i="5" s="1"/>
  <c r="C43" i="5" l="1" a="1"/>
  <c r="C43" i="5" s="1"/>
  <c r="E43" i="5" s="1"/>
  <c r="G43" i="5"/>
  <c r="K43" i="5" s="1"/>
  <c r="M43" i="5" s="1"/>
  <c r="D43" i="5"/>
  <c r="H43" i="5" l="1"/>
  <c r="I43" i="5" s="1"/>
  <c r="B44" i="5" s="1"/>
  <c r="D44" i="5" l="1"/>
  <c r="C44" i="5" a="1"/>
  <c r="C44" i="5" s="1"/>
  <c r="E44" i="5" s="1"/>
  <c r="G44" i="5"/>
  <c r="K44" i="5" s="1"/>
  <c r="M44" i="5" s="1"/>
  <c r="H44" i="5" l="1"/>
  <c r="I44" i="5" s="1"/>
  <c r="B45" i="5" s="1"/>
  <c r="G45" i="5" l="1"/>
  <c r="K45" i="5" s="1"/>
  <c r="M45" i="5" s="1"/>
  <c r="D45" i="5"/>
  <c r="C45" i="5" a="1"/>
  <c r="C45" i="5" s="1"/>
  <c r="E45" i="5" s="1"/>
  <c r="H45" i="5" l="1"/>
  <c r="I45" i="5" s="1"/>
  <c r="B46" i="5" s="1"/>
  <c r="G46" i="5" l="1"/>
  <c r="K46" i="5" s="1"/>
  <c r="M46" i="5" s="1"/>
  <c r="C46" i="5" a="1"/>
  <c r="C46" i="5" s="1"/>
  <c r="E46" i="5" s="1"/>
  <c r="D46" i="5"/>
  <c r="H46" i="5" l="1"/>
  <c r="I46" i="5" s="1"/>
  <c r="B47" i="5" s="1"/>
  <c r="C47" i="5" l="1" a="1"/>
  <c r="C47" i="5" s="1"/>
  <c r="E47" i="5" s="1"/>
  <c r="D47" i="5"/>
  <c r="G47" i="5"/>
  <c r="K47" i="5" s="1"/>
  <c r="M47" i="5" s="1"/>
  <c r="H47" i="5" l="1"/>
  <c r="I47" i="5" s="1"/>
  <c r="B48" i="5" s="1"/>
  <c r="G48" i="5" l="1"/>
  <c r="K48" i="5" s="1"/>
  <c r="M48" i="5" s="1"/>
  <c r="C48" i="5" a="1"/>
  <c r="C48" i="5" s="1"/>
  <c r="E48" i="5" s="1"/>
  <c r="D48" i="5"/>
  <c r="H48" i="5" l="1"/>
  <c r="I48" i="5" s="1"/>
  <c r="B49" i="5" s="1"/>
  <c r="D49" i="5" l="1"/>
  <c r="C49" i="5" a="1"/>
  <c r="C49" i="5" s="1"/>
  <c r="G49" i="5"/>
  <c r="K49" i="5" s="1"/>
  <c r="M49" i="5" s="1"/>
  <c r="E49" i="5" l="1"/>
  <c r="H49" i="5" s="1"/>
  <c r="I49" i="5" s="1"/>
  <c r="B50" i="5" s="1"/>
  <c r="C50" i="5" l="1" a="1"/>
  <c r="C50" i="5" s="1"/>
  <c r="E50" i="5" s="1"/>
  <c r="D50" i="5"/>
  <c r="G50" i="5"/>
  <c r="K50" i="5" s="1"/>
  <c r="M50" i="5" s="1"/>
  <c r="H50" i="5" l="1"/>
  <c r="I50" i="5" s="1"/>
  <c r="B51" i="5" s="1"/>
  <c r="G51" i="5" s="1"/>
  <c r="K51" i="5" s="1"/>
  <c r="M51" i="5" s="1"/>
  <c r="C51" i="5" l="1" a="1"/>
  <c r="C51" i="5" s="1"/>
  <c r="E51" i="5" s="1"/>
  <c r="H51" i="5" s="1"/>
  <c r="I51" i="5" s="1"/>
  <c r="B52" i="5" s="1"/>
  <c r="D51" i="5"/>
  <c r="G52" i="5" l="1"/>
  <c r="K52" i="5" s="1"/>
  <c r="M52" i="5" s="1"/>
  <c r="C52" i="5" a="1"/>
  <c r="C52" i="5" s="1"/>
  <c r="E52" i="5" s="1"/>
  <c r="D52" i="5"/>
  <c r="H52" i="5" l="1"/>
  <c r="I52" i="5" s="1"/>
  <c r="B53" i="5" s="1"/>
  <c r="C53" i="5" l="1" a="1"/>
  <c r="C53" i="5" s="1"/>
  <c r="E53" i="5" s="1"/>
  <c r="G53" i="5"/>
  <c r="K53" i="5" s="1"/>
  <c r="M53" i="5" s="1"/>
  <c r="D53" i="5" l="1"/>
  <c r="H53" i="5" s="1"/>
  <c r="I53" i="5" s="1"/>
  <c r="B54" i="5" s="1"/>
  <c r="C54" i="5" l="1" a="1"/>
  <c r="C54" i="5" s="1"/>
  <c r="E54" i="5" s="1"/>
  <c r="D54" i="5"/>
  <c r="G54" i="5"/>
  <c r="K54" i="5" s="1"/>
  <c r="M54" i="5" s="1"/>
  <c r="H54" i="5" l="1"/>
  <c r="I54" i="5" s="1"/>
  <c r="B55" i="5" s="1"/>
  <c r="C55" i="5" l="1" a="1"/>
  <c r="C55" i="5" s="1"/>
  <c r="E55" i="5" s="1"/>
  <c r="D55" i="5"/>
  <c r="G55" i="5"/>
  <c r="K55" i="5" s="1"/>
  <c r="M55" i="5" s="1"/>
  <c r="H55" i="5" l="1"/>
  <c r="I55" i="5" s="1"/>
  <c r="B56" i="5" s="1"/>
  <c r="D56" i="5" l="1"/>
  <c r="C56" i="5" a="1"/>
  <c r="C56" i="5" s="1"/>
  <c r="E56" i="5" s="1"/>
  <c r="G56" i="5"/>
  <c r="K56" i="5" s="1"/>
  <c r="M56" i="5" s="1"/>
  <c r="H56" i="5" l="1"/>
  <c r="I56" i="5" s="1"/>
  <c r="B57" i="5" s="1"/>
  <c r="D57" i="5" l="1"/>
  <c r="C57" i="5" a="1"/>
  <c r="C57" i="5" s="1"/>
  <c r="E57" i="5" s="1"/>
  <c r="G57" i="5"/>
  <c r="K57" i="5" s="1"/>
  <c r="M57" i="5" s="1"/>
  <c r="H57" i="5" l="1"/>
  <c r="I57" i="5" s="1"/>
  <c r="B58" i="5" s="1"/>
  <c r="D58" i="5" l="1"/>
  <c r="G58" i="5"/>
  <c r="K58" i="5" s="1"/>
  <c r="M58" i="5" s="1"/>
  <c r="C58" i="5" a="1"/>
  <c r="C58" i="5" s="1"/>
  <c r="E58" i="5" l="1"/>
  <c r="H58" i="5" s="1"/>
  <c r="I58" i="5" s="1"/>
  <c r="B59" i="5" s="1"/>
  <c r="G59" i="5" l="1"/>
  <c r="K59" i="5" s="1"/>
  <c r="M59" i="5" s="1"/>
  <c r="D59" i="5"/>
  <c r="C59" i="5" a="1"/>
  <c r="C59" i="5" s="1"/>
  <c r="E59" i="5" s="1"/>
  <c r="H59" i="5" l="1"/>
  <c r="I59" i="5" s="1"/>
  <c r="B60" i="5" s="1"/>
  <c r="D60" i="5" s="1"/>
  <c r="G60" i="5" l="1"/>
  <c r="K60" i="5" s="1"/>
  <c r="M60" i="5" s="1"/>
  <c r="C60" i="5" a="1"/>
  <c r="C60" i="5" s="1"/>
  <c r="E60" i="5" s="1"/>
  <c r="H60" i="5" l="1"/>
  <c r="I60" i="5" s="1"/>
  <c r="B61" i="5" s="1"/>
  <c r="D61" i="5" s="1"/>
  <c r="C61" i="5" l="1" a="1"/>
  <c r="C61" i="5" s="1"/>
  <c r="E61" i="5" s="1"/>
  <c r="G61" i="5"/>
  <c r="K61" i="5" s="1"/>
  <c r="M61" i="5" s="1"/>
  <c r="H61" i="5" l="1"/>
  <c r="I61" i="5" s="1"/>
  <c r="B62" i="5" s="1"/>
  <c r="D62" i="5" l="1"/>
  <c r="G62" i="5"/>
  <c r="K62" i="5" s="1"/>
  <c r="M62" i="5" s="1"/>
  <c r="C62" i="5" a="1"/>
  <c r="C62" i="5" s="1"/>
  <c r="E62" i="5" s="1"/>
  <c r="H62" i="5" s="1"/>
  <c r="I62" i="5" s="1"/>
  <c r="B63" i="5" s="1"/>
  <c r="G63" i="5" l="1"/>
  <c r="K63" i="5" s="1"/>
  <c r="M63" i="5" s="1"/>
  <c r="D63" i="5"/>
  <c r="C63" i="5" a="1"/>
  <c r="C63" i="5" s="1"/>
  <c r="E63" i="5" s="1"/>
  <c r="H63" i="5" l="1"/>
  <c r="I63" i="5" s="1"/>
  <c r="B64" i="5" s="1"/>
  <c r="C64" i="5" l="1" a="1"/>
  <c r="C64" i="5" s="1"/>
  <c r="E64" i="5" s="1"/>
  <c r="G64" i="5"/>
  <c r="K64" i="5" s="1"/>
  <c r="M64" i="5" s="1"/>
  <c r="D64" i="5"/>
  <c r="H64" i="5" l="1"/>
  <c r="I64" i="5" s="1"/>
  <c r="B65" i="5" s="1"/>
  <c r="D65" i="5" l="1"/>
  <c r="G65" i="5"/>
  <c r="K65" i="5" s="1"/>
  <c r="M65" i="5" s="1"/>
  <c r="C65" i="5" a="1"/>
  <c r="C65" i="5" s="1"/>
  <c r="E65" i="5" l="1"/>
  <c r="H65" i="5" s="1"/>
  <c r="I65" i="5" s="1"/>
  <c r="B66" i="5" s="1"/>
  <c r="C66" i="5" l="1" a="1"/>
  <c r="C66" i="5" s="1"/>
  <c r="E66" i="5" s="1"/>
  <c r="G66" i="5"/>
  <c r="K66" i="5" s="1"/>
  <c r="M66" i="5" s="1"/>
  <c r="D66" i="5"/>
  <c r="H66" i="5" l="1"/>
  <c r="I66" i="5" s="1"/>
  <c r="B67" i="5" s="1"/>
  <c r="D67" i="5" l="1"/>
  <c r="G67" i="5"/>
  <c r="K67" i="5" s="1"/>
  <c r="M67" i="5" s="1"/>
  <c r="C67" i="5" a="1"/>
  <c r="C67" i="5" s="1"/>
  <c r="E67" i="5" s="1"/>
  <c r="H67" i="5" l="1"/>
  <c r="I67" i="5" s="1"/>
  <c r="B68" i="5" s="1"/>
  <c r="C68" i="5" l="1" a="1"/>
  <c r="C68" i="5" s="1"/>
  <c r="E68" i="5" s="1"/>
  <c r="G68" i="5"/>
  <c r="K68" i="5" s="1"/>
  <c r="M68" i="5" s="1"/>
  <c r="D68" i="5"/>
  <c r="H68" i="5" l="1"/>
  <c r="I68" i="5" s="1"/>
  <c r="B69" i="5" s="1"/>
  <c r="G69" i="5" l="1"/>
  <c r="K69" i="5" s="1"/>
  <c r="M69" i="5" s="1"/>
  <c r="C69" i="5" a="1"/>
  <c r="C69" i="5" s="1"/>
  <c r="E69" i="5" s="1"/>
  <c r="H69" i="5" s="1"/>
  <c r="I69" i="5" s="1"/>
  <c r="B70" i="5" s="1"/>
  <c r="D69" i="5"/>
  <c r="G70" i="5" l="1"/>
  <c r="K70" i="5" s="1"/>
  <c r="M70" i="5" s="1"/>
  <c r="C70" i="5" a="1"/>
  <c r="C70" i="5" s="1"/>
  <c r="D70" i="5"/>
  <c r="E70" i="5" l="1"/>
  <c r="H70" i="5" s="1"/>
  <c r="I70" i="5" s="1"/>
  <c r="B71" i="5" s="1"/>
  <c r="D71" i="5" l="1"/>
  <c r="C71" i="5" a="1"/>
  <c r="C71" i="5" s="1"/>
  <c r="G71" i="5"/>
  <c r="K71" i="5" s="1"/>
  <c r="M71" i="5" s="1"/>
  <c r="E71" i="5" l="1"/>
  <c r="H71" i="5" s="1"/>
  <c r="I71" i="5" s="1"/>
  <c r="B72" i="5" s="1"/>
  <c r="G72" i="5" l="1"/>
  <c r="K72" i="5" s="1"/>
  <c r="M72" i="5" s="1"/>
  <c r="D72" i="5"/>
  <c r="C72" i="5" a="1"/>
  <c r="C72" i="5" s="1"/>
  <c r="E72" i="5" s="1"/>
  <c r="H72" i="5" s="1"/>
  <c r="I72" i="5" s="1"/>
  <c r="B73" i="5" s="1"/>
  <c r="G73" i="5" l="1"/>
  <c r="K73" i="5" s="1"/>
  <c r="M73" i="5" s="1"/>
  <c r="C73" i="5" a="1"/>
  <c r="C73" i="5" s="1"/>
  <c r="E73" i="5" s="1"/>
  <c r="D73" i="5"/>
  <c r="H73" i="5" l="1"/>
  <c r="I73" i="5" s="1"/>
  <c r="B74" i="5" s="1"/>
  <c r="D74" i="5" l="1"/>
  <c r="C74" i="5" a="1"/>
  <c r="C74" i="5" s="1"/>
  <c r="G74" i="5"/>
  <c r="K74" i="5" s="1"/>
  <c r="M74" i="5" s="1"/>
  <c r="E74" i="5" l="1"/>
  <c r="H74" i="5" s="1"/>
  <c r="I74" i="5" s="1"/>
  <c r="B75" i="5" s="1"/>
  <c r="D75" i="5" l="1"/>
  <c r="G75" i="5"/>
  <c r="K75" i="5" s="1"/>
  <c r="M75" i="5" s="1"/>
  <c r="C75" i="5" a="1"/>
  <c r="C75" i="5" s="1"/>
  <c r="E75" i="5" l="1"/>
  <c r="H75" i="5" s="1"/>
  <c r="I75" i="5" s="1"/>
  <c r="B76" i="5" s="1"/>
  <c r="D76" i="5" l="1"/>
  <c r="G76" i="5"/>
  <c r="K76" i="5" s="1"/>
  <c r="M76" i="5" s="1"/>
  <c r="C76" i="5" a="1"/>
  <c r="C76" i="5" s="1"/>
  <c r="E76" i="5" s="1"/>
  <c r="H76" i="5" l="1"/>
  <c r="I76" i="5" s="1"/>
  <c r="B77" i="5" s="1"/>
  <c r="D77" i="5" l="1"/>
  <c r="G77" i="5"/>
  <c r="K77" i="5" s="1"/>
  <c r="M77" i="5" s="1"/>
  <c r="C77" i="5" a="1"/>
  <c r="C77" i="5" s="1"/>
  <c r="E77" i="5" s="1"/>
  <c r="H77" i="5" s="1"/>
  <c r="I77" i="5" s="1"/>
  <c r="B78" i="5" s="1"/>
  <c r="G78" i="5" l="1"/>
  <c r="K78" i="5" s="1"/>
  <c r="M78" i="5" s="1"/>
  <c r="D78" i="5"/>
  <c r="C78" i="5" a="1"/>
  <c r="C78" i="5" s="1"/>
  <c r="E78" i="5" s="1"/>
  <c r="H78" i="5" l="1"/>
  <c r="I78" i="5" s="1"/>
  <c r="B79" i="5" s="1"/>
  <c r="C79" i="5" l="1" a="1"/>
  <c r="C79" i="5" s="1"/>
  <c r="E79" i="5" s="1"/>
  <c r="G79" i="5"/>
  <c r="K79" i="5" s="1"/>
  <c r="M79" i="5" s="1"/>
  <c r="D79" i="5"/>
  <c r="H79" i="5" l="1"/>
  <c r="I79" i="5" s="1"/>
  <c r="B80" i="5" s="1"/>
  <c r="D80" i="5" l="1"/>
  <c r="G80" i="5"/>
  <c r="K80" i="5" s="1"/>
  <c r="M80" i="5" s="1"/>
  <c r="C80" i="5" a="1"/>
  <c r="C80" i="5" s="1"/>
  <c r="E80" i="5" s="1"/>
  <c r="H80" i="5" l="1"/>
  <c r="I80" i="5" s="1"/>
  <c r="B81" i="5" s="1"/>
  <c r="D81" i="5" l="1"/>
  <c r="C81" i="5" a="1"/>
  <c r="C81" i="5" s="1"/>
  <c r="G81" i="5"/>
  <c r="K81" i="5" s="1"/>
  <c r="M81" i="5" s="1"/>
  <c r="E81" i="5" l="1"/>
  <c r="H81" i="5" s="1"/>
  <c r="I81" i="5" s="1"/>
  <c r="B82" i="5" s="1"/>
  <c r="G82" i="5" l="1"/>
  <c r="K82" i="5" s="1"/>
  <c r="M82" i="5" s="1"/>
  <c r="D82" i="5"/>
  <c r="C82" i="5" a="1"/>
  <c r="C82" i="5" s="1"/>
  <c r="E82" i="5" l="1"/>
  <c r="H82" i="5" s="1"/>
  <c r="I82" i="5" s="1"/>
  <c r="B83" i="5" s="1"/>
  <c r="G83" i="5" l="1"/>
  <c r="K83" i="5" s="1"/>
  <c r="M83" i="5" s="1"/>
  <c r="C83" i="5" a="1"/>
  <c r="C83" i="5" s="1"/>
  <c r="D83" i="5"/>
  <c r="E83" i="5" l="1"/>
  <c r="H83" i="5" s="1"/>
  <c r="I83" i="5" s="1"/>
  <c r="B84" i="5" s="1"/>
  <c r="C84" i="5" l="1" a="1"/>
  <c r="C84" i="5" s="1"/>
  <c r="E84" i="5" s="1"/>
  <c r="G84" i="5"/>
  <c r="K84" i="5" s="1"/>
  <c r="M84" i="5" s="1"/>
  <c r="D84" i="5"/>
  <c r="H84" i="5" l="1"/>
  <c r="I84" i="5" s="1"/>
  <c r="B85" i="5" s="1"/>
  <c r="G85" i="5" l="1"/>
  <c r="K85" i="5" s="1"/>
  <c r="M85" i="5" s="1"/>
  <c r="C85" i="5" a="1"/>
  <c r="C85" i="5" s="1"/>
  <c r="E85" i="5" s="1"/>
  <c r="D85" i="5"/>
  <c r="H85" i="5" l="1"/>
  <c r="I85" i="5" s="1"/>
  <c r="B86" i="5" s="1"/>
  <c r="G86" i="5" l="1"/>
  <c r="K86" i="5" s="1"/>
  <c r="M86" i="5" s="1"/>
  <c r="C86" i="5" a="1"/>
  <c r="C86" i="5" s="1"/>
  <c r="E86" i="5" s="1"/>
  <c r="D86" i="5"/>
  <c r="H86" i="5" l="1"/>
  <c r="I86" i="5" s="1"/>
  <c r="B87" i="5" s="1"/>
  <c r="C87" i="5" l="1" a="1"/>
  <c r="C87" i="5" s="1"/>
  <c r="E87" i="5" s="1"/>
  <c r="D87" i="5"/>
  <c r="G87" i="5"/>
  <c r="K87" i="5" s="1"/>
  <c r="M87" i="5" s="1"/>
  <c r="H87" i="5" l="1"/>
  <c r="I87" i="5" s="1"/>
  <c r="B88" i="5" s="1"/>
  <c r="C88" i="5" l="1" a="1"/>
  <c r="C88" i="5" s="1"/>
  <c r="E88" i="5" s="1"/>
  <c r="D88" i="5"/>
  <c r="G88" i="5"/>
  <c r="K88" i="5" s="1"/>
  <c r="M88" i="5" s="1"/>
  <c r="H88" i="5" l="1"/>
  <c r="I88" i="5" s="1"/>
  <c r="B89" i="5" s="1"/>
  <c r="C89" i="5" l="1" a="1"/>
  <c r="C89" i="5" s="1"/>
  <c r="E89" i="5" s="1"/>
  <c r="D89" i="5"/>
  <c r="G89" i="5"/>
  <c r="K89" i="5" s="1"/>
  <c r="M89" i="5" s="1"/>
  <c r="H89" i="5" l="1"/>
  <c r="I89" i="5" s="1"/>
  <c r="B90" i="5" s="1"/>
  <c r="D90" i="5" l="1"/>
  <c r="G90" i="5"/>
  <c r="K90" i="5" s="1"/>
  <c r="M90" i="5" s="1"/>
  <c r="C90" i="5" a="1"/>
  <c r="C90" i="5" s="1"/>
  <c r="E90" i="5" s="1"/>
  <c r="H90" i="5" l="1"/>
  <c r="I90" i="5" s="1"/>
  <c r="B91" i="5" s="1"/>
  <c r="C91" i="5" l="1" a="1"/>
  <c r="C91" i="5" s="1"/>
  <c r="E91" i="5" s="1"/>
  <c r="G91" i="5"/>
  <c r="K91" i="5" s="1"/>
  <c r="M91" i="5" s="1"/>
  <c r="D91" i="5"/>
  <c r="H91" i="5" l="1"/>
  <c r="I91" i="5" s="1"/>
  <c r="B92" i="5" s="1"/>
  <c r="C92" i="5" l="1" a="1"/>
  <c r="C92" i="5" s="1"/>
  <c r="E92" i="5" s="1"/>
  <c r="D92" i="5"/>
  <c r="G92" i="5"/>
  <c r="K92" i="5" s="1"/>
  <c r="M92" i="5" s="1"/>
  <c r="H92" i="5" l="1"/>
  <c r="I92" i="5" s="1"/>
  <c r="B93" i="5" s="1"/>
  <c r="G93" i="5" l="1"/>
  <c r="K93" i="5" s="1"/>
  <c r="M93" i="5" s="1"/>
  <c r="C93" i="5" a="1"/>
  <c r="C93" i="5" s="1"/>
  <c r="D93" i="5"/>
  <c r="E93" i="5" l="1"/>
  <c r="H93" i="5" s="1"/>
  <c r="I93" i="5" s="1"/>
  <c r="B94" i="5" s="1"/>
  <c r="D94" i="5" l="1"/>
  <c r="G94" i="5"/>
  <c r="K94" i="5" s="1"/>
  <c r="M94" i="5" s="1"/>
  <c r="C94" i="5" a="1"/>
  <c r="C94" i="5" s="1"/>
  <c r="E94" i="5" s="1"/>
  <c r="H94" i="5" l="1"/>
  <c r="I94" i="5" s="1"/>
  <c r="B95" i="5" s="1"/>
  <c r="G95" i="5" s="1"/>
  <c r="K95" i="5" s="1"/>
  <c r="M95" i="5" s="1"/>
  <c r="C95" i="5" l="1" a="1"/>
  <c r="C95" i="5" s="1"/>
  <c r="E95" i="5" s="1"/>
  <c r="H95" i="5" s="1"/>
  <c r="I95" i="5" s="1"/>
  <c r="B96" i="5" s="1"/>
  <c r="D95" i="5"/>
  <c r="D96" i="5" l="1"/>
  <c r="C96" i="5" a="1"/>
  <c r="C96" i="5" s="1"/>
  <c r="E96" i="5" s="1"/>
  <c r="G96" i="5"/>
  <c r="K96" i="5" s="1"/>
  <c r="M96" i="5" s="1"/>
  <c r="H96" i="5" l="1"/>
  <c r="I96" i="5" s="1"/>
  <c r="B97" i="5" s="1"/>
  <c r="G97" i="5" l="1"/>
  <c r="K97" i="5" s="1"/>
  <c r="M97" i="5" s="1"/>
  <c r="D97" i="5"/>
  <c r="C97" i="5" a="1"/>
  <c r="C97" i="5" s="1"/>
  <c r="E97" i="5" s="1"/>
  <c r="H97" i="5" l="1"/>
  <c r="I97" i="5" s="1"/>
  <c r="B98" i="5" s="1"/>
  <c r="C98" i="5" s="1" a="1"/>
  <c r="C98" i="5" s="1"/>
  <c r="E98" i="5" s="1"/>
  <c r="D98" i="5" l="1"/>
  <c r="G98" i="5"/>
  <c r="K98" i="5" s="1"/>
  <c r="M98" i="5" s="1"/>
  <c r="H98" i="5" l="1"/>
  <c r="I98" i="5" s="1"/>
  <c r="B99" i="5" s="1"/>
  <c r="C99" i="5" s="1" a="1"/>
  <c r="C99" i="5" s="1"/>
  <c r="E99" i="5" s="1"/>
  <c r="D99" i="5" l="1"/>
  <c r="G99" i="5"/>
  <c r="K99" i="5" s="1"/>
  <c r="M99" i="5" s="1"/>
  <c r="H99" i="5" l="1"/>
  <c r="I99" i="5" s="1"/>
  <c r="B100" i="5" s="1"/>
  <c r="G100" i="5" s="1"/>
  <c r="K100" i="5" s="1"/>
  <c r="M100" i="5" s="1"/>
  <c r="C100" i="5" l="1" a="1"/>
  <c r="C100" i="5" s="1"/>
  <c r="E100" i="5" s="1"/>
  <c r="H100" i="5" s="1"/>
  <c r="I100" i="5" s="1"/>
  <c r="B101" i="5" s="1"/>
  <c r="D100" i="5"/>
  <c r="C101" i="5" l="1" a="1"/>
  <c r="C101" i="5" s="1"/>
  <c r="E101" i="5" s="1"/>
  <c r="D101" i="5"/>
  <c r="G101" i="5"/>
  <c r="K101" i="5" s="1"/>
  <c r="M101" i="5" s="1"/>
  <c r="H101" i="5" l="1"/>
  <c r="I101" i="5" s="1"/>
  <c r="B102" i="5" s="1"/>
  <c r="G102" i="5" l="1"/>
  <c r="K102" i="5" s="1"/>
  <c r="M102" i="5" s="1"/>
  <c r="D102" i="5"/>
  <c r="C102" i="5" a="1"/>
  <c r="C102" i="5" s="1"/>
  <c r="E102" i="5" s="1"/>
  <c r="H102" i="5" l="1"/>
  <c r="I102" i="5" s="1"/>
  <c r="B103" i="5" s="1"/>
  <c r="G103" i="5" l="1"/>
  <c r="K103" i="5" s="1"/>
  <c r="M103" i="5" s="1"/>
  <c r="D103" i="5"/>
  <c r="C103" i="5" a="1"/>
  <c r="C103" i="5" s="1"/>
  <c r="E103" i="5" s="1"/>
  <c r="H103" i="5" s="1"/>
  <c r="I103" i="5" s="1"/>
  <c r="B104" i="5" s="1"/>
  <c r="D104" i="5" l="1"/>
  <c r="C104" i="5" a="1"/>
  <c r="C104" i="5" s="1"/>
  <c r="E104" i="5" s="1"/>
  <c r="G104" i="5"/>
  <c r="K104" i="5" s="1"/>
  <c r="M104" i="5" s="1"/>
  <c r="H104" i="5" l="1"/>
  <c r="I104" i="5" s="1"/>
  <c r="B105" i="5" s="1"/>
  <c r="G105" i="5" l="1"/>
  <c r="K105" i="5" s="1"/>
  <c r="M105" i="5" s="1"/>
  <c r="C105" i="5" a="1"/>
  <c r="C105" i="5" s="1"/>
  <c r="E105" i="5" s="1"/>
  <c r="H105" i="5" s="1"/>
  <c r="I105" i="5" s="1"/>
  <c r="B106" i="5" s="1"/>
  <c r="D105" i="5"/>
  <c r="C106" i="5" l="1" a="1"/>
  <c r="C106" i="5" s="1"/>
  <c r="D106" i="5"/>
  <c r="G106" i="5"/>
  <c r="K106" i="5" s="1"/>
  <c r="M106" i="5" s="1"/>
  <c r="E106" i="5" l="1"/>
  <c r="H106" i="5" s="1"/>
  <c r="I106" i="5" s="1"/>
  <c r="B107" i="5" s="1"/>
  <c r="G107" i="5" l="1"/>
  <c r="K107" i="5" s="1"/>
  <c r="M107" i="5" s="1"/>
  <c r="C107" i="5" a="1"/>
  <c r="C107" i="5" s="1"/>
  <c r="E107" i="5" s="1"/>
  <c r="H107" i="5" s="1"/>
  <c r="I107" i="5" s="1"/>
  <c r="B108" i="5" s="1"/>
  <c r="D107" i="5"/>
  <c r="C108" i="5" l="1" a="1"/>
  <c r="C108" i="5" s="1"/>
  <c r="G108" i="5"/>
  <c r="K108" i="5" s="1"/>
  <c r="M108" i="5" s="1"/>
  <c r="D108" i="5"/>
  <c r="E108" i="5" l="1"/>
  <c r="H108" i="5" s="1"/>
  <c r="I108" i="5" s="1"/>
  <c r="B109" i="5" s="1"/>
  <c r="C109" i="5" l="1" a="1"/>
  <c r="C109" i="5" s="1"/>
  <c r="G109" i="5"/>
  <c r="K109" i="5" s="1"/>
  <c r="M109" i="5" s="1"/>
  <c r="D109" i="5"/>
  <c r="E109" i="5" l="1"/>
  <c r="H109" i="5" s="1"/>
  <c r="I109" i="5" s="1"/>
  <c r="B110" i="5" s="1"/>
  <c r="D110" i="5" l="1"/>
  <c r="G110" i="5"/>
  <c r="K110" i="5" s="1"/>
  <c r="M110" i="5" s="1"/>
  <c r="C110" i="5" a="1"/>
  <c r="C110" i="5" s="1"/>
  <c r="E110" i="5" l="1"/>
  <c r="H110" i="5" s="1"/>
  <c r="I110" i="5" s="1"/>
  <c r="B111" i="5" s="1"/>
  <c r="G111" i="5" l="1"/>
  <c r="K111" i="5" s="1"/>
  <c r="M111" i="5" s="1"/>
  <c r="C111" i="5" a="1"/>
  <c r="C111" i="5" s="1"/>
  <c r="E111" i="5" s="1"/>
  <c r="D111" i="5"/>
  <c r="H111" i="5" l="1"/>
  <c r="I111" i="5" s="1"/>
  <c r="B112" i="5" s="1"/>
  <c r="C112" i="5" l="1" a="1"/>
  <c r="C112" i="5" s="1"/>
  <c r="E112" i="5" s="1"/>
  <c r="D112" i="5"/>
  <c r="G112" i="5"/>
  <c r="K112" i="5" s="1"/>
  <c r="M112" i="5" s="1"/>
  <c r="H112" i="5" l="1"/>
  <c r="I112" i="5" s="1"/>
  <c r="B113" i="5" s="1"/>
  <c r="D113" i="5" s="1"/>
  <c r="G113" i="5" l="1"/>
  <c r="K113" i="5" s="1"/>
  <c r="M113" i="5" s="1"/>
  <c r="C113" i="5" a="1"/>
  <c r="C113" i="5" s="1"/>
  <c r="E113" i="5" s="1"/>
  <c r="H113" i="5" s="1"/>
  <c r="I113" i="5" s="1"/>
  <c r="B114" i="5" s="1"/>
  <c r="C114" i="5" l="1" a="1"/>
  <c r="C114" i="5" s="1"/>
  <c r="E114" i="5" s="1"/>
  <c r="G114" i="5"/>
  <c r="D114" i="5" s="1"/>
  <c r="K114" i="5" l="1"/>
  <c r="M114" i="5" s="1"/>
  <c r="H114" i="5"/>
  <c r="I114" i="5" s="1"/>
  <c r="B115" i="5" s="1"/>
  <c r="D115" i="5" l="1"/>
  <c r="C115" i="5" a="1"/>
  <c r="C115" i="5" s="1"/>
  <c r="G115" i="5"/>
  <c r="K115" i="5" s="1"/>
  <c r="M115" i="5" s="1"/>
  <c r="E115" i="5" l="1"/>
  <c r="H115" i="5" s="1"/>
  <c r="I115" i="5" s="1"/>
  <c r="B116" i="5" s="1"/>
  <c r="D116" i="5" l="1"/>
  <c r="C116" i="5" a="1"/>
  <c r="C116" i="5" s="1"/>
  <c r="E116" i="5" s="1"/>
  <c r="G116" i="5"/>
  <c r="K116" i="5" s="1"/>
  <c r="M116" i="5" s="1"/>
  <c r="H116" i="5" l="1"/>
  <c r="I116" i="5" s="1"/>
  <c r="B117" i="5" s="1"/>
  <c r="D117" i="5" l="1"/>
  <c r="C117" i="5" a="1"/>
  <c r="C117" i="5" s="1"/>
  <c r="E117" i="5" s="1"/>
  <c r="G117" i="5"/>
  <c r="K117" i="5" s="1"/>
  <c r="M117" i="5" s="1"/>
  <c r="H117" i="5" l="1"/>
  <c r="I117" i="5" s="1"/>
  <c r="B118" i="5" s="1"/>
  <c r="D118" i="5" l="1"/>
  <c r="G118" i="5"/>
  <c r="K118" i="5" s="1"/>
  <c r="M118" i="5" s="1"/>
  <c r="C118" i="5" a="1"/>
  <c r="C118" i="5" s="1"/>
  <c r="E118" i="5" s="1"/>
  <c r="H118" i="5" l="1"/>
  <c r="I118" i="5" s="1"/>
  <c r="B119" i="5" s="1"/>
  <c r="D119" i="5" l="1"/>
  <c r="C119" i="5" a="1"/>
  <c r="C119" i="5" s="1"/>
  <c r="E119" i="5" s="1"/>
  <c r="G119" i="5"/>
  <c r="K119" i="5" s="1"/>
  <c r="M119" i="5" s="1"/>
  <c r="H119" i="5" l="1"/>
  <c r="I119" i="5" s="1"/>
  <c r="B120" i="5" s="1"/>
  <c r="G120" i="5" l="1"/>
  <c r="K120" i="5" s="1"/>
  <c r="M120" i="5" s="1"/>
  <c r="D120" i="5"/>
  <c r="C120" i="5" a="1"/>
  <c r="C120" i="5" s="1"/>
  <c r="E120" i="5" s="1"/>
  <c r="H120" i="5" l="1"/>
  <c r="I120" i="5" s="1"/>
  <c r="B121" i="5" s="1"/>
  <c r="D121" i="5" l="1"/>
  <c r="C121" i="5" a="1"/>
  <c r="C121" i="5" s="1"/>
  <c r="G121" i="5"/>
  <c r="K121" i="5" s="1"/>
  <c r="M121" i="5" s="1"/>
  <c r="E121" i="5" l="1"/>
  <c r="H121" i="5" s="1"/>
  <c r="I121" i="5" s="1"/>
  <c r="B122" i="5" s="1"/>
  <c r="D122" i="5" l="1"/>
  <c r="G122" i="5"/>
  <c r="K122" i="5" s="1"/>
  <c r="M122" i="5" s="1"/>
  <c r="C122" i="5" a="1"/>
  <c r="C122" i="5" s="1"/>
  <c r="E122" i="5" s="1"/>
  <c r="H122" i="5" l="1"/>
  <c r="I122" i="5" s="1"/>
  <c r="B123" i="5" s="1"/>
  <c r="G123" i="5" s="1"/>
  <c r="K123" i="5" s="1"/>
  <c r="M123" i="5" s="1"/>
  <c r="C123" i="5" l="1" a="1"/>
  <c r="C123" i="5" s="1"/>
  <c r="E123" i="5" s="1"/>
  <c r="D123" i="5" l="1"/>
  <c r="H123" i="5" s="1"/>
  <c r="I123" i="5" s="1"/>
  <c r="B124" i="5" s="1"/>
  <c r="C124" i="5" l="1" a="1"/>
  <c r="C124" i="5" s="1"/>
  <c r="E124" i="5" s="1"/>
  <c r="D124" i="5"/>
  <c r="G124" i="5"/>
  <c r="K124" i="5" s="1"/>
  <c r="M124" i="5" s="1"/>
  <c r="H124" i="5" l="1"/>
  <c r="I124" i="5" s="1"/>
  <c r="B125" i="5" s="1"/>
  <c r="C125" i="5" s="1" a="1"/>
  <c r="C125" i="5" s="1"/>
  <c r="E125" i="5" s="1"/>
  <c r="D125" i="5" l="1"/>
  <c r="G125" i="5"/>
  <c r="K125" i="5" s="1"/>
  <c r="M125" i="5" s="1"/>
  <c r="H125" i="5" l="1"/>
  <c r="I125" i="5" s="1"/>
  <c r="B126" i="5" s="1"/>
  <c r="C126" i="5" s="1" a="1"/>
  <c r="C126" i="5" s="1"/>
  <c r="E126" i="5" s="1"/>
  <c r="G126" i="5" l="1"/>
  <c r="K126" i="5" s="1"/>
  <c r="M126" i="5" s="1"/>
  <c r="D126" i="5"/>
  <c r="H126" i="5" l="1"/>
  <c r="I126" i="5" s="1"/>
  <c r="B127" i="5" s="1"/>
  <c r="G127" i="5" s="1"/>
  <c r="K127" i="5" s="1"/>
  <c r="M127" i="5" s="1"/>
  <c r="C127" i="5" l="1" a="1"/>
  <c r="C127" i="5" s="1"/>
  <c r="E127" i="5" s="1"/>
  <c r="H127" i="5" s="1"/>
  <c r="I127" i="5" s="1"/>
  <c r="B128" i="5" s="1"/>
  <c r="G128" i="5" s="1"/>
  <c r="K128" i="5" s="1"/>
  <c r="M128" i="5" s="1"/>
  <c r="D127" i="5"/>
  <c r="C128" i="5" l="1" a="1"/>
  <c r="C128" i="5" s="1"/>
  <c r="E128" i="5" s="1"/>
  <c r="H128" i="5" s="1"/>
  <c r="I128" i="5" s="1"/>
  <c r="B129" i="5" s="1"/>
  <c r="D128" i="5"/>
  <c r="G129" i="5" l="1"/>
  <c r="K129" i="5" s="1"/>
  <c r="M129" i="5" s="1"/>
  <c r="C129" i="5" a="1"/>
  <c r="C129" i="5" s="1"/>
  <c r="D129" i="5"/>
  <c r="E129" i="5" l="1"/>
  <c r="H129" i="5" s="1"/>
  <c r="I129" i="5" s="1"/>
  <c r="B130" i="5" s="1"/>
  <c r="D130" i="5" l="1"/>
  <c r="G130" i="5"/>
  <c r="K130" i="5" s="1"/>
  <c r="M130" i="5" s="1"/>
  <c r="C130" i="5" a="1"/>
  <c r="C130" i="5" s="1"/>
  <c r="E130" i="5" l="1"/>
  <c r="H130" i="5" s="1"/>
  <c r="I130" i="5" s="1"/>
  <c r="B131" i="5" s="1"/>
  <c r="G131" i="5" l="1"/>
  <c r="K131" i="5" s="1"/>
  <c r="M131" i="5" s="1"/>
  <c r="C131" i="5" a="1"/>
  <c r="C131" i="5" s="1"/>
  <c r="E131" i="5" s="1"/>
  <c r="D131" i="5"/>
  <c r="H131" i="5" l="1"/>
  <c r="I131" i="5" s="1"/>
  <c r="B132" i="5" s="1"/>
  <c r="D132" i="5" l="1"/>
  <c r="G132" i="5"/>
  <c r="K132" i="5" s="1"/>
  <c r="M132" i="5" s="1"/>
  <c r="C132" i="5" a="1"/>
  <c r="C132" i="5" s="1"/>
  <c r="E132" i="5" s="1"/>
  <c r="H132" i="5" l="1"/>
  <c r="I132" i="5" s="1"/>
  <c r="B133" i="5" s="1"/>
  <c r="C133" i="5" l="1" a="1"/>
  <c r="C133" i="5" s="1"/>
  <c r="E133" i="5" s="1"/>
  <c r="H133" i="5" s="1"/>
  <c r="I133" i="5" s="1"/>
  <c r="B134" i="5" s="1"/>
  <c r="D133" i="5"/>
  <c r="G133" i="5"/>
  <c r="K133" i="5" s="1"/>
  <c r="M133" i="5" s="1"/>
  <c r="G134" i="5" l="1"/>
  <c r="K134" i="5" s="1"/>
  <c r="M134" i="5" s="1"/>
  <c r="D134" i="5"/>
  <c r="C134" i="5" a="1"/>
  <c r="C134" i="5" s="1"/>
  <c r="E134" i="5" s="1"/>
  <c r="H134" i="5" l="1"/>
  <c r="I134" i="5" s="1"/>
  <c r="B135" i="5" s="1"/>
  <c r="C135" i="5" l="1" a="1"/>
  <c r="C135" i="5" s="1"/>
  <c r="E135" i="5" s="1"/>
  <c r="G135" i="5"/>
  <c r="K135" i="5" s="1"/>
  <c r="M135" i="5" s="1"/>
  <c r="D135" i="5"/>
  <c r="H135" i="5" l="1"/>
  <c r="I135" i="5" s="1"/>
  <c r="B136" i="5" s="1"/>
  <c r="G136" i="5" l="1"/>
  <c r="K136" i="5" s="1"/>
  <c r="M136" i="5" s="1"/>
  <c r="D136" i="5"/>
  <c r="C136" i="5" a="1"/>
  <c r="C136" i="5" s="1"/>
  <c r="E136" i="5" s="1"/>
  <c r="H136" i="5" l="1"/>
  <c r="I136" i="5" s="1"/>
  <c r="B137" i="5" s="1"/>
  <c r="G137" i="5" l="1"/>
  <c r="K137" i="5" s="1"/>
  <c r="M137" i="5" s="1"/>
  <c r="C137" i="5" a="1"/>
  <c r="C137" i="5" s="1"/>
  <c r="E137" i="5" s="1"/>
  <c r="D137" i="5"/>
  <c r="H137" i="5" l="1"/>
  <c r="I137" i="5" s="1"/>
  <c r="B138" i="5" s="1"/>
  <c r="G138" i="5" l="1"/>
  <c r="K138" i="5" s="1"/>
  <c r="M138" i="5" s="1"/>
  <c r="C138" i="5" a="1"/>
  <c r="C138" i="5" s="1"/>
  <c r="E138" i="5" s="1"/>
  <c r="D138" i="5"/>
  <c r="H138" i="5" l="1"/>
  <c r="I138" i="5" s="1"/>
  <c r="B139" i="5" s="1"/>
  <c r="G139" i="5" l="1"/>
  <c r="K139" i="5" s="1"/>
  <c r="M139" i="5" s="1"/>
  <c r="C139" i="5" a="1"/>
  <c r="C139" i="5" s="1"/>
  <c r="E139" i="5" s="1"/>
  <c r="D139" i="5"/>
  <c r="H139" i="5" l="1"/>
  <c r="I139" i="5" s="1"/>
  <c r="B140" i="5" s="1"/>
  <c r="C140" i="5" l="1" a="1"/>
  <c r="C140" i="5" s="1"/>
  <c r="E140" i="5" s="1"/>
  <c r="D140" i="5"/>
  <c r="G140" i="5"/>
  <c r="K140" i="5" s="1"/>
  <c r="M140" i="5" s="1"/>
  <c r="H140" i="5" l="1"/>
  <c r="I140" i="5" s="1"/>
  <c r="B141" i="5" s="1"/>
  <c r="G141" i="5" s="1"/>
  <c r="K141" i="5" s="1"/>
  <c r="M141" i="5" s="1"/>
  <c r="D141" i="5" l="1"/>
  <c r="C141" i="5" a="1"/>
  <c r="C141" i="5" s="1"/>
  <c r="E141" i="5" s="1"/>
  <c r="H141" i="5" l="1"/>
  <c r="I141" i="5" s="1"/>
  <c r="B142" i="5" s="1"/>
  <c r="G142" i="5" l="1"/>
  <c r="K142" i="5" s="1"/>
  <c r="M142" i="5" s="1"/>
  <c r="C142" i="5" a="1"/>
  <c r="C142" i="5" s="1"/>
  <c r="E142" i="5" s="1"/>
  <c r="D142" i="5"/>
  <c r="H142" i="5" l="1"/>
  <c r="I142" i="5" s="1"/>
  <c r="B143" i="5" s="1"/>
  <c r="C143" i="5" s="1" a="1"/>
  <c r="C143" i="5" s="1"/>
  <c r="E143" i="5" s="1"/>
  <c r="D143" i="5" l="1"/>
  <c r="G143" i="5"/>
  <c r="K143" i="5" s="1"/>
  <c r="M143" i="5" s="1"/>
  <c r="H143" i="5" l="1"/>
  <c r="I143" i="5" s="1"/>
  <c r="B144" i="5" s="1"/>
  <c r="D144" i="5" s="1"/>
  <c r="C144" i="5" l="1" a="1"/>
  <c r="C144" i="5" s="1"/>
  <c r="E144" i="5" s="1"/>
  <c r="H144" i="5" s="1"/>
  <c r="I144" i="5" s="1"/>
  <c r="B145" i="5" s="1"/>
  <c r="C145" i="5" s="1" a="1"/>
  <c r="C145" i="5" s="1"/>
  <c r="E145" i="5" s="1"/>
  <c r="G144" i="5"/>
  <c r="K144" i="5" s="1"/>
  <c r="M144" i="5" s="1"/>
  <c r="D145" i="5" l="1"/>
  <c r="G145" i="5"/>
  <c r="K145" i="5" s="1"/>
  <c r="M145" i="5" s="1"/>
  <c r="H145" i="5" l="1"/>
  <c r="I145" i="5" s="1"/>
  <c r="B146" i="5" s="1"/>
  <c r="C146" i="5" l="1" a="1"/>
  <c r="C146" i="5" s="1"/>
  <c r="E146" i="5" s="1"/>
  <c r="H146" i="5" s="1"/>
  <c r="I146" i="5" s="1"/>
  <c r="B147" i="5" s="1"/>
  <c r="G146" i="5"/>
  <c r="K146" i="5" s="1"/>
  <c r="M146" i="5" s="1"/>
  <c r="D146" i="5"/>
  <c r="G147" i="5" l="1"/>
  <c r="K147" i="5" s="1"/>
  <c r="M147" i="5" s="1"/>
  <c r="D147" i="5"/>
  <c r="C147" i="5" a="1"/>
  <c r="C147" i="5" s="1"/>
  <c r="E147" i="5" s="1"/>
  <c r="H147" i="5" s="1"/>
  <c r="I147" i="5" s="1"/>
  <c r="B148" i="5" s="1"/>
  <c r="G148" i="5" l="1"/>
  <c r="K148" i="5" s="1"/>
  <c r="M148" i="5" s="1"/>
  <c r="D148" i="5"/>
  <c r="C148" i="5" a="1"/>
  <c r="C148" i="5" s="1"/>
  <c r="E148" i="5" s="1"/>
  <c r="H148" i="5" s="1"/>
  <c r="I148" i="5" s="1"/>
  <c r="B149" i="5" s="1"/>
  <c r="G149" i="5" l="1"/>
  <c r="K149" i="5" s="1"/>
  <c r="M149" i="5" s="1"/>
  <c r="D149" i="5"/>
  <c r="C149" i="5" a="1"/>
  <c r="C149" i="5" s="1"/>
  <c r="E149" i="5" s="1"/>
  <c r="H149" i="5" s="1"/>
  <c r="I149" i="5" s="1"/>
  <c r="B150" i="5" s="1"/>
  <c r="G150" i="5" l="1"/>
  <c r="K150" i="5" s="1"/>
  <c r="M150" i="5" s="1"/>
  <c r="D150" i="5"/>
  <c r="C150" i="5" a="1"/>
  <c r="C150" i="5" s="1"/>
  <c r="E150" i="5" s="1"/>
  <c r="H150" i="5" s="1"/>
  <c r="I150" i="5" s="1"/>
  <c r="B151" i="5" s="1"/>
  <c r="C151" i="5" l="1" a="1"/>
  <c r="C151" i="5" s="1"/>
  <c r="E151" i="5" s="1"/>
  <c r="D151" i="5"/>
  <c r="G151" i="5"/>
  <c r="K151" i="5" s="1"/>
  <c r="M151" i="5" s="1"/>
  <c r="H151" i="5" l="1"/>
  <c r="I151" i="5" s="1"/>
  <c r="B152" i="5" s="1"/>
  <c r="G152" i="5" l="1"/>
  <c r="K152" i="5" s="1"/>
  <c r="M152" i="5" s="1"/>
  <c r="D152" i="5"/>
  <c r="C152" i="5" a="1"/>
  <c r="C152" i="5" s="1"/>
  <c r="E152" i="5" s="1"/>
  <c r="H152" i="5" l="1"/>
  <c r="I152" i="5" s="1"/>
  <c r="B153" i="5" s="1"/>
  <c r="C153" i="5" l="1" a="1"/>
  <c r="C153" i="5" s="1"/>
  <c r="E153" i="5" s="1"/>
  <c r="G153" i="5"/>
  <c r="K153" i="5" s="1"/>
  <c r="M153" i="5" s="1"/>
  <c r="D153" i="5"/>
  <c r="H153" i="5" l="1"/>
  <c r="I153" i="5" s="1"/>
  <c r="B154" i="5" s="1"/>
  <c r="D154" i="5" l="1"/>
  <c r="C154" i="5" a="1"/>
  <c r="C154" i="5" s="1"/>
  <c r="E154" i="5" s="1"/>
  <c r="G154" i="5"/>
  <c r="K154" i="5" s="1"/>
  <c r="M154" i="5" s="1"/>
  <c r="H154" i="5" l="1"/>
  <c r="I154" i="5" s="1"/>
  <c r="B155" i="5" s="1"/>
  <c r="G155" i="5" l="1"/>
  <c r="K155" i="5" s="1"/>
  <c r="M155" i="5" s="1"/>
  <c r="C155" i="5" a="1"/>
  <c r="C155" i="5" s="1"/>
  <c r="E155" i="5" s="1"/>
  <c r="D155" i="5"/>
  <c r="H155" i="5" l="1"/>
  <c r="I155" i="5" s="1"/>
  <c r="B156" i="5" s="1"/>
  <c r="G156" i="5" l="1"/>
  <c r="K156" i="5" s="1"/>
  <c r="M156" i="5" s="1"/>
  <c r="C156" i="5" a="1"/>
  <c r="C156" i="5" s="1"/>
  <c r="E156" i="5" s="1"/>
  <c r="D156" i="5"/>
  <c r="H156" i="5" l="1"/>
  <c r="I156" i="5" s="1"/>
  <c r="B157" i="5" s="1"/>
  <c r="C157" i="5" l="1" a="1"/>
  <c r="C157" i="5" s="1"/>
  <c r="E157" i="5" s="1"/>
  <c r="D157" i="5"/>
  <c r="G157" i="5"/>
  <c r="K157" i="5" s="1"/>
  <c r="M157" i="5" s="1"/>
  <c r="H157" i="5" l="1"/>
  <c r="I157" i="5" s="1"/>
  <c r="B158" i="5" s="1"/>
  <c r="G158" i="5" s="1"/>
  <c r="K158" i="5" s="1"/>
  <c r="M158" i="5" s="1"/>
  <c r="C158" i="5" l="1" a="1"/>
  <c r="C158" i="5" s="1"/>
  <c r="E158" i="5" s="1"/>
  <c r="H158" i="5" s="1"/>
  <c r="I158" i="5" s="1"/>
  <c r="B159" i="5" s="1"/>
  <c r="D158" i="5"/>
  <c r="D159" i="5" l="1"/>
  <c r="G159" i="5"/>
  <c r="K159" i="5" s="1"/>
  <c r="M159" i="5" s="1"/>
  <c r="C159" i="5" a="1"/>
  <c r="C159" i="5" s="1"/>
  <c r="E159" i="5" s="1"/>
  <c r="H159" i="5" l="1"/>
  <c r="I159" i="5" s="1"/>
  <c r="B160" i="5" s="1"/>
  <c r="G160" i="5" l="1"/>
  <c r="K160" i="5" s="1"/>
  <c r="M160" i="5" s="1"/>
  <c r="D160" i="5"/>
  <c r="C160" i="5" a="1"/>
  <c r="C160" i="5" s="1"/>
  <c r="E160" i="5" l="1"/>
  <c r="H160" i="5" s="1"/>
  <c r="I160" i="5" s="1"/>
  <c r="B161" i="5" s="1"/>
  <c r="G161" i="5" l="1"/>
  <c r="K161" i="5" s="1"/>
  <c r="M161" i="5" s="1"/>
  <c r="D161" i="5"/>
  <c r="C161" i="5" a="1"/>
  <c r="C161" i="5" s="1"/>
  <c r="E161" i="5" s="1"/>
  <c r="H161" i="5" l="1"/>
  <c r="I161" i="5" s="1"/>
  <c r="B162" i="5" s="1"/>
  <c r="C162" i="5" l="1" a="1"/>
  <c r="C162" i="5" s="1"/>
  <c r="E162" i="5" s="1"/>
  <c r="H162" i="5" s="1"/>
  <c r="I162" i="5" s="1"/>
  <c r="B163" i="5" s="1"/>
  <c r="D162" i="5"/>
  <c r="G162" i="5"/>
  <c r="K162" i="5" s="1"/>
  <c r="M162" i="5" s="1"/>
  <c r="D163" i="5" l="1"/>
  <c r="G163" i="5"/>
  <c r="K163" i="5" s="1"/>
  <c r="M163" i="5" s="1"/>
  <c r="C163" i="5" a="1"/>
  <c r="C163" i="5" s="1"/>
  <c r="E163" i="5" s="1"/>
  <c r="H163" i="5" l="1"/>
  <c r="I163" i="5" s="1"/>
  <c r="B164" i="5" s="1"/>
  <c r="D164" i="5" l="1"/>
  <c r="G164" i="5"/>
  <c r="K164" i="5" s="1"/>
  <c r="M164" i="5" s="1"/>
  <c r="C164" i="5" a="1"/>
  <c r="C164" i="5" s="1"/>
  <c r="E164" i="5" s="1"/>
  <c r="H164" i="5" l="1"/>
  <c r="I164" i="5" s="1"/>
  <c r="B165" i="5" s="1"/>
  <c r="C165" i="5" l="1" a="1"/>
  <c r="C165" i="5" s="1"/>
  <c r="E165" i="5" s="1"/>
  <c r="D165" i="5"/>
  <c r="G165" i="5"/>
  <c r="K165" i="5" s="1"/>
  <c r="M165" i="5" s="1"/>
  <c r="H165" i="5" l="1"/>
  <c r="I165" i="5" s="1"/>
  <c r="B166" i="5" s="1"/>
  <c r="G166" i="5" l="1"/>
  <c r="K166" i="5" s="1"/>
  <c r="M166" i="5" s="1"/>
  <c r="C166" i="5" a="1"/>
  <c r="C166" i="5" s="1"/>
  <c r="D166" i="5"/>
  <c r="E166" i="5" l="1"/>
  <c r="H166" i="5" s="1"/>
  <c r="I166" i="5" s="1"/>
  <c r="B167" i="5" s="1"/>
  <c r="D167" i="5" l="1"/>
  <c r="G167" i="5"/>
  <c r="K167" i="5" s="1"/>
  <c r="M167" i="5" s="1"/>
  <c r="C167" i="5" a="1"/>
  <c r="C167" i="5" s="1"/>
  <c r="E167" i="5" s="1"/>
  <c r="H167" i="5" l="1"/>
  <c r="I167" i="5" s="1"/>
  <c r="B168" i="5" s="1"/>
  <c r="C168" i="5" l="1" a="1"/>
  <c r="C168" i="5" s="1"/>
  <c r="E168" i="5" s="1"/>
  <c r="D168" i="5"/>
  <c r="G168" i="5"/>
  <c r="K168" i="5" s="1"/>
  <c r="M168" i="5" s="1"/>
  <c r="H168" i="5" l="1"/>
  <c r="I168" i="5" s="1"/>
  <c r="B169" i="5" s="1"/>
  <c r="D169" i="5" l="1"/>
  <c r="G169" i="5"/>
  <c r="K169" i="5" s="1"/>
  <c r="M169" i="5" s="1"/>
  <c r="C169" i="5" a="1"/>
  <c r="C169" i="5" s="1"/>
  <c r="E169" i="5" s="1"/>
  <c r="H169" i="5" s="1"/>
  <c r="I169" i="5" s="1"/>
  <c r="B170" i="5" s="1"/>
  <c r="G170" i="5" l="1"/>
  <c r="K170" i="5" s="1"/>
  <c r="M170" i="5" s="1"/>
  <c r="C170" i="5" a="1"/>
  <c r="C170" i="5" s="1"/>
  <c r="E170" i="5" s="1"/>
  <c r="D170" i="5"/>
  <c r="H170" i="5" l="1"/>
  <c r="I170" i="5" s="1"/>
  <c r="B171" i="5" s="1"/>
  <c r="G171" i="5" l="1"/>
  <c r="K171" i="5" s="1"/>
  <c r="M171" i="5" s="1"/>
  <c r="D171" i="5"/>
  <c r="C171" i="5" a="1"/>
  <c r="C171" i="5" s="1"/>
  <c r="E171" i="5" s="1"/>
  <c r="H171" i="5" l="1"/>
  <c r="I171" i="5" s="1"/>
  <c r="B172" i="5" s="1"/>
  <c r="D172" i="5" l="1"/>
  <c r="C172" i="5" a="1"/>
  <c r="C172" i="5" s="1"/>
  <c r="E172" i="5" s="1"/>
  <c r="G172" i="5"/>
  <c r="K172" i="5" s="1"/>
  <c r="M172" i="5" s="1"/>
  <c r="H172" i="5" l="1"/>
  <c r="I172" i="5" s="1"/>
  <c r="B173" i="5" s="1"/>
  <c r="C173" i="5" s="1" a="1"/>
  <c r="C173" i="5" s="1"/>
  <c r="D173" i="5" l="1"/>
  <c r="G173" i="5"/>
  <c r="K173" i="5" s="1"/>
  <c r="M173" i="5" s="1"/>
  <c r="E173" i="5"/>
  <c r="H173" i="5" l="1"/>
  <c r="I173" i="5" s="1"/>
  <c r="B174" i="5" s="1"/>
  <c r="D174" i="5" s="1"/>
  <c r="C174" i="5" l="1" a="1"/>
  <c r="C174" i="5" s="1"/>
  <c r="E174" i="5" s="1"/>
  <c r="G174" i="5"/>
  <c r="K174" i="5" s="1"/>
  <c r="M174" i="5" s="1"/>
  <c r="H174" i="5" l="1"/>
  <c r="I174" i="5" s="1"/>
  <c r="B175" i="5" s="1"/>
  <c r="D175" i="5" s="1"/>
  <c r="G175" i="5" l="1"/>
  <c r="K175" i="5" s="1"/>
  <c r="M175" i="5" s="1"/>
  <c r="C175" i="5" a="1"/>
  <c r="C175" i="5" s="1"/>
  <c r="E175" i="5" s="1"/>
  <c r="H175" i="5" s="1"/>
  <c r="I175" i="5" s="1"/>
  <c r="B176" i="5" s="1"/>
  <c r="G176" i="5" s="1"/>
  <c r="K176" i="5" s="1"/>
  <c r="M176" i="5" s="1"/>
  <c r="D176" i="5" l="1"/>
  <c r="C176" i="5" a="1"/>
  <c r="C176" i="5" s="1"/>
  <c r="E176" i="5" s="1"/>
  <c r="H176" i="5" s="1"/>
  <c r="I176" i="5" s="1"/>
  <c r="B177" i="5" s="1"/>
  <c r="D177" i="5" s="1"/>
  <c r="G177" i="5" l="1"/>
  <c r="K177" i="5" s="1"/>
  <c r="M177" i="5" s="1"/>
  <c r="C177" i="5" a="1"/>
  <c r="C177" i="5" s="1"/>
  <c r="E177" i="5" s="1"/>
  <c r="H177" i="5" l="1"/>
  <c r="I177" i="5" s="1"/>
  <c r="B178" i="5" s="1"/>
  <c r="G178" i="5" s="1"/>
  <c r="K178" i="5" s="1"/>
  <c r="M178" i="5" s="1"/>
  <c r="D178" i="5" l="1"/>
  <c r="C178" i="5" a="1"/>
  <c r="C178" i="5" s="1"/>
  <c r="E178" i="5" s="1"/>
  <c r="H178" i="5" s="1"/>
  <c r="I178" i="5" s="1"/>
  <c r="B179" i="5" s="1"/>
  <c r="G179" i="5" l="1"/>
  <c r="K179" i="5" s="1"/>
  <c r="M179" i="5" s="1"/>
  <c r="C179" i="5" a="1"/>
  <c r="C179" i="5" s="1"/>
  <c r="E179" i="5" s="1"/>
  <c r="H179" i="5" s="1"/>
  <c r="I179" i="5" s="1"/>
  <c r="B180" i="5" s="1"/>
  <c r="D179" i="5"/>
  <c r="C180" i="5" l="1" a="1"/>
  <c r="C180" i="5" s="1"/>
  <c r="E180" i="5" s="1"/>
  <c r="G180" i="5"/>
  <c r="K180" i="5" s="1"/>
  <c r="M180" i="5" s="1"/>
  <c r="D180" i="5"/>
  <c r="H180" i="5" l="1"/>
  <c r="I180" i="5" s="1"/>
  <c r="B181" i="5" s="1"/>
  <c r="G181" i="5" l="1"/>
  <c r="K181" i="5" s="1"/>
  <c r="M181" i="5" s="1"/>
  <c r="C181" i="5" a="1"/>
  <c r="C181" i="5" s="1"/>
  <c r="E181" i="5" s="1"/>
  <c r="D181" i="5"/>
  <c r="H181" i="5" l="1"/>
  <c r="I181" i="5" s="1"/>
  <c r="B182" i="5" s="1"/>
  <c r="G182" i="5" l="1"/>
  <c r="K182" i="5" s="1"/>
  <c r="M182" i="5" s="1"/>
  <c r="C182" i="5" a="1"/>
  <c r="C182" i="5" s="1"/>
  <c r="E182" i="5" s="1"/>
  <c r="D182" i="5"/>
  <c r="H182" i="5" l="1"/>
  <c r="I182" i="5" s="1"/>
  <c r="B183" i="5" s="1"/>
  <c r="C183" i="5" l="1" a="1"/>
  <c r="C183" i="5" s="1"/>
  <c r="D183" i="5"/>
  <c r="G183" i="5"/>
  <c r="K183" i="5" s="1"/>
  <c r="M183" i="5" s="1"/>
  <c r="E183" i="5" l="1"/>
  <c r="H183" i="5" s="1"/>
  <c r="I183" i="5" s="1"/>
  <c r="B184" i="5" s="1"/>
  <c r="D184" i="5" l="1"/>
  <c r="G184" i="5"/>
  <c r="K184" i="5" s="1"/>
  <c r="M184" i="5" s="1"/>
  <c r="C184" i="5" a="1"/>
  <c r="C184" i="5" s="1"/>
  <c r="E184" i="5" s="1"/>
  <c r="H184" i="5" l="1"/>
  <c r="I184" i="5" s="1"/>
  <c r="B185" i="5" s="1"/>
  <c r="G185" i="5" l="1"/>
  <c r="K185" i="5" s="1"/>
  <c r="M185" i="5" s="1"/>
  <c r="C185" i="5" a="1"/>
  <c r="C185" i="5" s="1"/>
  <c r="E185" i="5" s="1"/>
  <c r="D185" i="5"/>
  <c r="H185" i="5" l="1"/>
  <c r="I185" i="5" s="1"/>
  <c r="B186" i="5" s="1"/>
  <c r="G186" i="5" s="1"/>
  <c r="K186" i="5" s="1"/>
  <c r="M186" i="5" s="1"/>
  <c r="D186" i="5" l="1"/>
  <c r="C186" i="5" a="1"/>
  <c r="C186" i="5" s="1"/>
  <c r="E186" i="5" s="1"/>
  <c r="H186" i="5" s="1"/>
  <c r="I186" i="5" s="1"/>
  <c r="B187" i="5" s="1"/>
  <c r="G187" i="5" s="1"/>
  <c r="K187" i="5" s="1"/>
  <c r="M187" i="5" s="1"/>
  <c r="C187" i="5" l="1" a="1"/>
  <c r="C187" i="5" s="1"/>
  <c r="E187" i="5" s="1"/>
  <c r="H187" i="5" s="1"/>
  <c r="I187" i="5" s="1"/>
  <c r="B188" i="5" s="1"/>
  <c r="D187" i="5"/>
  <c r="C188" i="5" l="1" a="1"/>
  <c r="C188" i="5" s="1"/>
  <c r="E188" i="5" s="1"/>
  <c r="H188" i="5" s="1"/>
  <c r="I188" i="5" s="1"/>
  <c r="B189" i="5" s="1"/>
  <c r="D188" i="5"/>
  <c r="G188" i="5"/>
  <c r="K188" i="5" s="1"/>
  <c r="M188" i="5" s="1"/>
  <c r="D189" i="5" l="1"/>
  <c r="C189" i="5" a="1"/>
  <c r="C189" i="5" s="1"/>
  <c r="E189" i="5" s="1"/>
  <c r="H189" i="5" s="1"/>
  <c r="I189" i="5" s="1"/>
  <c r="B190" i="5" s="1"/>
  <c r="G189" i="5"/>
  <c r="K189" i="5" s="1"/>
  <c r="M189" i="5" s="1"/>
  <c r="G190" i="5" l="1"/>
  <c r="K190" i="5" s="1"/>
  <c r="M190" i="5" s="1"/>
  <c r="C190" i="5" a="1"/>
  <c r="C190" i="5" s="1"/>
  <c r="E190" i="5" s="1"/>
  <c r="H190" i="5" s="1"/>
  <c r="I190" i="5" s="1"/>
  <c r="B191" i="5" s="1"/>
  <c r="D190" i="5"/>
  <c r="G191" i="5" l="1"/>
  <c r="K191" i="5" s="1"/>
  <c r="M191" i="5" s="1"/>
  <c r="C191" i="5" a="1"/>
  <c r="C191" i="5" s="1"/>
  <c r="E191" i="5" s="1"/>
  <c r="H191" i="5" s="1"/>
  <c r="I191" i="5" s="1"/>
  <c r="B192" i="5" s="1"/>
  <c r="D191" i="5"/>
  <c r="G192" i="5" l="1"/>
  <c r="K192" i="5" s="1"/>
  <c r="M192" i="5" s="1"/>
  <c r="C192" i="5" a="1"/>
  <c r="C192" i="5" s="1"/>
  <c r="D192" i="5"/>
  <c r="E192" i="5" l="1"/>
  <c r="H192" i="5" s="1"/>
  <c r="I192" i="5" s="1"/>
  <c r="B193" i="5" s="1"/>
  <c r="G193" i="5" l="1"/>
  <c r="K193" i="5" s="1"/>
  <c r="M193" i="5" s="1"/>
  <c r="D193" i="5"/>
  <c r="C193" i="5" a="1"/>
  <c r="C193" i="5" s="1"/>
  <c r="E193" i="5" s="1"/>
  <c r="H193" i="5" s="1"/>
  <c r="I193" i="5" s="1"/>
  <c r="B194" i="5" s="1"/>
  <c r="C194" i="5" l="1" a="1"/>
  <c r="C194" i="5" s="1"/>
  <c r="E194" i="5" s="1"/>
  <c r="D194" i="5"/>
  <c r="G194" i="5"/>
  <c r="K194" i="5" s="1"/>
  <c r="M194" i="5" s="1"/>
  <c r="H194" i="5" l="1"/>
  <c r="I194" i="5" s="1"/>
  <c r="B195" i="5" s="1"/>
  <c r="D195" i="5" l="1"/>
  <c r="C195" i="5" a="1"/>
  <c r="C195" i="5" s="1"/>
  <c r="G195" i="5"/>
  <c r="K195" i="5" s="1"/>
  <c r="M195" i="5" s="1"/>
  <c r="E195" i="5" l="1"/>
  <c r="H195" i="5" s="1"/>
  <c r="I195" i="5" s="1"/>
  <c r="B196" i="5" s="1"/>
  <c r="D196" i="5" l="1"/>
  <c r="C196" i="5" a="1"/>
  <c r="C196" i="5" s="1"/>
  <c r="E196" i="5" s="1"/>
  <c r="G196" i="5"/>
  <c r="K196" i="5" s="1"/>
  <c r="M196" i="5" s="1"/>
  <c r="H196" i="5" l="1"/>
  <c r="I196" i="5" s="1"/>
  <c r="B197" i="5" s="1"/>
  <c r="G197" i="5" l="1"/>
  <c r="K197" i="5" s="1"/>
  <c r="M197" i="5" s="1"/>
  <c r="C197" i="5" a="1"/>
  <c r="C197" i="5" s="1"/>
  <c r="E197" i="5" s="1"/>
  <c r="D197" i="5"/>
  <c r="H197" i="5" l="1"/>
  <c r="I197" i="5" s="1"/>
  <c r="B198" i="5" s="1"/>
  <c r="C198" i="5" l="1" a="1"/>
  <c r="C198" i="5" s="1"/>
  <c r="E198" i="5" s="1"/>
  <c r="G198" i="5"/>
  <c r="K198" i="5" s="1"/>
  <c r="M198" i="5" s="1"/>
  <c r="D198" i="5"/>
  <c r="H198" i="5" l="1"/>
  <c r="I198" i="5" s="1"/>
  <c r="B199" i="5" s="1"/>
  <c r="C199" i="5" l="1" a="1"/>
  <c r="C199" i="5" s="1"/>
  <c r="E199" i="5" s="1"/>
  <c r="H199" i="5" s="1"/>
  <c r="I199" i="5" s="1"/>
  <c r="B200" i="5" s="1"/>
  <c r="D199" i="5"/>
  <c r="G199" i="5"/>
  <c r="K199" i="5" s="1"/>
  <c r="M199" i="5" s="1"/>
  <c r="D200" i="5" l="1"/>
  <c r="G200" i="5"/>
  <c r="K200" i="5" s="1"/>
  <c r="M200" i="5" s="1"/>
  <c r="C200" i="5" a="1"/>
  <c r="C200" i="5" s="1"/>
  <c r="E200" i="5" s="1"/>
  <c r="H200" i="5" l="1"/>
  <c r="I200" i="5" s="1"/>
  <c r="B201" i="5" s="1"/>
  <c r="G201" i="5" l="1"/>
  <c r="K201" i="5" s="1"/>
  <c r="M201" i="5" s="1"/>
  <c r="C201" i="5" a="1"/>
  <c r="C201" i="5" s="1"/>
  <c r="E201" i="5" s="1"/>
  <c r="D201" i="5"/>
  <c r="H201" i="5" l="1"/>
  <c r="I201" i="5" s="1"/>
  <c r="B202" i="5" s="1"/>
  <c r="D202" i="5" l="1"/>
  <c r="G202" i="5"/>
  <c r="K202" i="5" s="1"/>
  <c r="M202" i="5" s="1"/>
  <c r="C202" i="5" a="1"/>
  <c r="C202" i="5" s="1"/>
  <c r="E202" i="5" s="1"/>
  <c r="H202" i="5" s="1"/>
  <c r="I202" i="5" s="1"/>
  <c r="B203" i="5" s="1"/>
  <c r="C203" i="5" l="1" a="1"/>
  <c r="C203" i="5" s="1"/>
  <c r="E203" i="5" s="1"/>
  <c r="H203" i="5" s="1"/>
  <c r="I203" i="5" s="1"/>
  <c r="B204" i="5" s="1"/>
  <c r="G203" i="5"/>
  <c r="K203" i="5" s="1"/>
  <c r="M203" i="5" s="1"/>
  <c r="D203" i="5"/>
  <c r="G204" i="5" l="1"/>
  <c r="K204" i="5" s="1"/>
  <c r="M204" i="5" s="1"/>
  <c r="D204" i="5"/>
  <c r="C204" i="5" a="1"/>
  <c r="C204" i="5" s="1"/>
  <c r="E204" i="5" s="1"/>
  <c r="H204" i="5" s="1"/>
  <c r="I204" i="5" s="1"/>
  <c r="B205" i="5" s="1"/>
  <c r="G205" i="5" l="1"/>
  <c r="K205" i="5" s="1"/>
  <c r="M205" i="5" s="1"/>
  <c r="C205" i="5" a="1"/>
  <c r="C205" i="5" s="1"/>
  <c r="E205" i="5" s="1"/>
  <c r="D205" i="5"/>
  <c r="H205" i="5" l="1"/>
  <c r="I205" i="5" s="1"/>
  <c r="B206" i="5" s="1"/>
  <c r="D206" i="5" l="1"/>
  <c r="G206" i="5"/>
  <c r="K206" i="5" s="1"/>
  <c r="M206" i="5" s="1"/>
  <c r="C206" i="5" a="1"/>
  <c r="C206" i="5" s="1"/>
  <c r="E206" i="5" s="1"/>
  <c r="H206" i="5" l="1"/>
  <c r="I206" i="5" s="1"/>
  <c r="B207" i="5" s="1"/>
  <c r="G207" i="5" l="1"/>
  <c r="K207" i="5" s="1"/>
  <c r="M207" i="5" s="1"/>
  <c r="D207" i="5"/>
  <c r="C207" i="5" a="1"/>
  <c r="C207" i="5" s="1"/>
  <c r="E207" i="5" s="1"/>
  <c r="H207" i="5" s="1"/>
  <c r="I207" i="5" s="1"/>
  <c r="B208" i="5" s="1"/>
  <c r="D208" i="5" l="1"/>
  <c r="G208" i="5"/>
  <c r="K208" i="5" s="1"/>
  <c r="M208" i="5" s="1"/>
  <c r="C208" i="5" a="1"/>
  <c r="C208" i="5" s="1"/>
  <c r="E208" i="5" s="1"/>
  <c r="H208" i="5" s="1"/>
  <c r="I208" i="5" s="1"/>
  <c r="B209" i="5" s="1"/>
  <c r="C209" i="5" l="1" a="1"/>
  <c r="C209" i="5" s="1"/>
  <c r="D209" i="5"/>
  <c r="G209" i="5"/>
  <c r="K209" i="5" s="1"/>
  <c r="M209" i="5" s="1"/>
  <c r="E209" i="5" l="1"/>
  <c r="H209" i="5" s="1"/>
  <c r="I209" i="5" s="1"/>
  <c r="B210" i="5" s="1"/>
  <c r="D210" i="5" l="1"/>
  <c r="C210" i="5" a="1"/>
  <c r="C210" i="5" s="1"/>
  <c r="E210" i="5" s="1"/>
  <c r="G210" i="5"/>
  <c r="K210" i="5" s="1"/>
  <c r="M210" i="5" s="1"/>
  <c r="H210" i="5" l="1"/>
  <c r="I210" i="5" s="1"/>
  <c r="B211" i="5" s="1"/>
  <c r="G211" i="5" l="1"/>
  <c r="K211" i="5" s="1"/>
  <c r="M211" i="5" s="1"/>
  <c r="D211" i="5"/>
  <c r="C211" i="5" a="1"/>
  <c r="C211" i="5" s="1"/>
  <c r="E211" i="5" s="1"/>
  <c r="H211" i="5" l="1"/>
  <c r="I211" i="5" s="1"/>
  <c r="B212" i="5" s="1"/>
  <c r="D212" i="5" l="1"/>
  <c r="C212" i="5" a="1"/>
  <c r="C212" i="5" s="1"/>
  <c r="E212" i="5" s="1"/>
  <c r="G212" i="5"/>
  <c r="K212" i="5" s="1"/>
  <c r="M212" i="5" s="1"/>
  <c r="H212" i="5" l="1"/>
  <c r="I212" i="5" s="1"/>
  <c r="B213" i="5" s="1"/>
  <c r="C213" i="5" l="1" a="1"/>
  <c r="C213" i="5" s="1"/>
  <c r="E213" i="5" s="1"/>
  <c r="D213" i="5"/>
  <c r="G213" i="5"/>
  <c r="K213" i="5" s="1"/>
  <c r="M213" i="5" s="1"/>
  <c r="H213" i="5" l="1"/>
  <c r="I213" i="5" s="1"/>
  <c r="B214" i="5" s="1"/>
  <c r="G214" i="5" l="1"/>
  <c r="K214" i="5" s="1"/>
  <c r="M214" i="5" s="1"/>
  <c r="D214" i="5"/>
  <c r="C214" i="5" a="1"/>
  <c r="C214" i="5" s="1"/>
  <c r="E214" i="5" s="1"/>
  <c r="H214" i="5" s="1"/>
  <c r="I214" i="5" s="1"/>
  <c r="B215" i="5" s="1"/>
  <c r="G215" i="5" l="1"/>
  <c r="K215" i="5" s="1"/>
  <c r="M215" i="5" s="1"/>
  <c r="D215" i="5"/>
  <c r="C215" i="5" a="1"/>
  <c r="C215" i="5" s="1"/>
  <c r="E215" i="5" s="1"/>
  <c r="H215" i="5" l="1"/>
  <c r="I215" i="5" s="1"/>
  <c r="B216" i="5" s="1"/>
  <c r="C216" i="5" l="1" a="1"/>
  <c r="C216" i="5" s="1"/>
  <c r="E216" i="5" s="1"/>
  <c r="G216" i="5"/>
  <c r="K216" i="5" s="1"/>
  <c r="M216" i="5" s="1"/>
  <c r="D216" i="5"/>
  <c r="H216" i="5" l="1"/>
  <c r="I216" i="5" s="1"/>
  <c r="B217" i="5" s="1"/>
  <c r="D217" i="5" l="1"/>
  <c r="C217" i="5" a="1"/>
  <c r="C217" i="5" s="1"/>
  <c r="E217" i="5" s="1"/>
  <c r="G217" i="5"/>
  <c r="K217" i="5" s="1"/>
  <c r="M217" i="5" s="1"/>
  <c r="H217" i="5" l="1"/>
  <c r="I217" i="5" s="1"/>
  <c r="B218" i="5" s="1"/>
  <c r="C218" i="5" l="1" a="1"/>
  <c r="C218" i="5" s="1"/>
  <c r="E218" i="5" s="1"/>
  <c r="G218" i="5"/>
  <c r="K218" i="5" s="1"/>
  <c r="M218" i="5" s="1"/>
  <c r="D218" i="5"/>
  <c r="H218" i="5" l="1"/>
  <c r="I218" i="5" s="1"/>
  <c r="B219" i="5" s="1"/>
  <c r="D219" i="5" l="1"/>
  <c r="C219" i="5" a="1"/>
  <c r="C219" i="5" s="1"/>
  <c r="E219" i="5" s="1"/>
  <c r="G219" i="5"/>
  <c r="K219" i="5" s="1"/>
  <c r="M219" i="5" s="1"/>
  <c r="H219" i="5" l="1"/>
  <c r="I219" i="5" s="1"/>
  <c r="B220" i="5" s="1"/>
  <c r="D220" i="5" l="1"/>
  <c r="G220" i="5"/>
  <c r="K220" i="5" s="1"/>
  <c r="M220" i="5" s="1"/>
  <c r="C220" i="5" a="1"/>
  <c r="C220" i="5" s="1"/>
  <c r="E220" i="5" s="1"/>
  <c r="H220" i="5" l="1"/>
  <c r="I220" i="5" s="1"/>
  <c r="B221" i="5" s="1"/>
  <c r="G221" i="5" l="1"/>
  <c r="K221" i="5" s="1"/>
  <c r="M221" i="5" s="1"/>
  <c r="C221" i="5" a="1"/>
  <c r="C221" i="5" s="1"/>
  <c r="E221" i="5" s="1"/>
  <c r="D221" i="5"/>
  <c r="H221" i="5" l="1"/>
  <c r="I221" i="5" s="1"/>
  <c r="B222" i="5" s="1"/>
  <c r="D222" i="5" l="1"/>
  <c r="C222" i="5" a="1"/>
  <c r="C222" i="5" s="1"/>
  <c r="E222" i="5" s="1"/>
  <c r="G222" i="5"/>
  <c r="K222" i="5" s="1"/>
  <c r="M222" i="5" s="1"/>
  <c r="H222" i="5" l="1"/>
  <c r="I222" i="5" s="1"/>
  <c r="B223" i="5" s="1"/>
  <c r="G223" i="5" l="1"/>
  <c r="K223" i="5" s="1"/>
  <c r="M223" i="5" s="1"/>
  <c r="D223" i="5"/>
  <c r="C223" i="5" a="1"/>
  <c r="C223" i="5" s="1"/>
  <c r="E223" i="5" s="1"/>
  <c r="H223" i="5" l="1"/>
  <c r="I223" i="5" s="1"/>
  <c r="B224" i="5" s="1"/>
  <c r="C224" i="5" l="1" a="1"/>
  <c r="C224" i="5" s="1"/>
  <c r="E224" i="5" s="1"/>
  <c r="G224" i="5"/>
  <c r="K224" i="5" s="1"/>
  <c r="M224" i="5" s="1"/>
  <c r="D224" i="5" l="1"/>
  <c r="H224" i="5" s="1"/>
  <c r="I224" i="5" s="1"/>
  <c r="B225" i="5" s="1"/>
  <c r="D225" i="5" l="1"/>
  <c r="G225" i="5"/>
  <c r="K225" i="5" s="1"/>
  <c r="M225" i="5" s="1"/>
  <c r="C225" i="5" a="1"/>
  <c r="C225" i="5" s="1"/>
  <c r="E225" i="5" s="1"/>
  <c r="H225" i="5" l="1"/>
  <c r="I225" i="5" s="1"/>
  <c r="B226" i="5" s="1"/>
  <c r="G226" i="5" l="1"/>
  <c r="K226" i="5" s="1"/>
  <c r="M226" i="5" s="1"/>
  <c r="C226" i="5" a="1"/>
  <c r="C226" i="5" s="1"/>
  <c r="D226" i="5" s="1"/>
  <c r="E226" i="5" l="1"/>
  <c r="H226" i="5" s="1"/>
  <c r="I226" i="5" s="1"/>
  <c r="B227" i="5" s="1"/>
  <c r="D227" i="5" l="1"/>
  <c r="C227" i="5" a="1"/>
  <c r="C227" i="5" s="1"/>
  <c r="E227" i="5" s="1"/>
  <c r="G227" i="5"/>
  <c r="K227" i="5" s="1"/>
  <c r="M227" i="5" s="1"/>
  <c r="H227" i="5" l="1"/>
  <c r="I227" i="5" s="1"/>
  <c r="B228" i="5" s="1"/>
  <c r="D228" i="5" l="1"/>
  <c r="C228" i="5" a="1"/>
  <c r="C228" i="5" s="1"/>
  <c r="E228" i="5" s="1"/>
  <c r="G228" i="5"/>
  <c r="K228" i="5" s="1"/>
  <c r="M228" i="5" s="1"/>
  <c r="H228" i="5" l="1"/>
  <c r="I228" i="5" s="1"/>
  <c r="B229" i="5" s="1"/>
  <c r="D229" i="5" l="1"/>
  <c r="G229" i="5"/>
  <c r="K229" i="5" s="1"/>
  <c r="M229" i="5" s="1"/>
  <c r="C229" i="5" a="1"/>
  <c r="C229" i="5" s="1"/>
  <c r="E229" i="5" s="1"/>
  <c r="H229" i="5" l="1"/>
  <c r="I229" i="5" s="1"/>
  <c r="B230" i="5" s="1"/>
  <c r="C230" i="5" l="1" a="1"/>
  <c r="C230" i="5" s="1"/>
  <c r="E230" i="5" s="1"/>
  <c r="G230" i="5"/>
  <c r="K230" i="5" s="1"/>
  <c r="M230" i="5" s="1"/>
  <c r="D230" i="5"/>
  <c r="H230" i="5" l="1"/>
  <c r="I230" i="5" s="1"/>
  <c r="B231" i="5" s="1"/>
  <c r="G231" i="5" l="1"/>
  <c r="K231" i="5" s="1"/>
  <c r="M231" i="5" s="1"/>
  <c r="C231" i="5" a="1"/>
  <c r="C231" i="5" s="1"/>
  <c r="E231" i="5" s="1"/>
  <c r="D231" i="5"/>
  <c r="H231" i="5" l="1"/>
  <c r="I231" i="5" s="1"/>
  <c r="B232" i="5" s="1"/>
  <c r="C232" i="5" l="1" a="1"/>
  <c r="C232" i="5" s="1"/>
  <c r="E232" i="5" s="1"/>
  <c r="G232" i="5"/>
  <c r="K232" i="5" s="1"/>
  <c r="M232" i="5" s="1"/>
  <c r="D232" i="5"/>
  <c r="H232" i="5" l="1"/>
  <c r="I232" i="5" s="1"/>
  <c r="B233" i="5" s="1"/>
  <c r="G233" i="5" l="1"/>
  <c r="K233" i="5" s="1"/>
  <c r="M233" i="5" s="1"/>
  <c r="C233" i="5" a="1"/>
  <c r="C233" i="5" s="1"/>
  <c r="E233" i="5" s="1"/>
  <c r="D233" i="5"/>
  <c r="H233" i="5" l="1"/>
  <c r="I233" i="5" s="1"/>
  <c r="B234" i="5" s="1"/>
  <c r="G234" i="5" l="1"/>
  <c r="K234" i="5" s="1"/>
  <c r="M234" i="5" s="1"/>
  <c r="C234" i="5" a="1"/>
  <c r="C234" i="5" s="1"/>
  <c r="E234" i="5" s="1"/>
  <c r="D234" i="5"/>
  <c r="H234" i="5" l="1"/>
  <c r="I234" i="5" s="1"/>
  <c r="B235" i="5" s="1"/>
  <c r="C235" i="5" l="1" a="1"/>
  <c r="C235" i="5" s="1"/>
  <c r="E235" i="5" s="1"/>
  <c r="D235" i="5" s="1"/>
  <c r="G235" i="5"/>
  <c r="K235" i="5" s="1"/>
  <c r="M235" i="5" s="1"/>
  <c r="H235" i="5" l="1"/>
  <c r="I235" i="5" s="1"/>
  <c r="B236" i="5" s="1"/>
  <c r="C236" i="5" l="1" a="1"/>
  <c r="C236" i="5" s="1"/>
  <c r="E236" i="5" s="1"/>
  <c r="D236" i="5"/>
  <c r="G236" i="5"/>
  <c r="K236" i="5" s="1"/>
  <c r="M236" i="5" s="1"/>
  <c r="H236" i="5" l="1"/>
  <c r="I236" i="5" s="1"/>
  <c r="B237" i="5" s="1"/>
  <c r="C237" i="5" l="1" a="1"/>
  <c r="C237" i="5" s="1"/>
  <c r="E237" i="5" s="1"/>
  <c r="G237" i="5"/>
  <c r="K237" i="5" s="1"/>
  <c r="M237" i="5" s="1"/>
  <c r="D237" i="5"/>
  <c r="H237" i="5" l="1"/>
  <c r="I237" i="5" s="1"/>
  <c r="B238" i="5" s="1"/>
  <c r="C238" i="5" l="1" a="1"/>
  <c r="C238" i="5" s="1"/>
  <c r="E238" i="5" s="1"/>
  <c r="G238" i="5"/>
  <c r="K238" i="5" s="1"/>
  <c r="M238" i="5" s="1"/>
  <c r="D238" i="5"/>
  <c r="H238" i="5" l="1"/>
  <c r="I238" i="5" s="1"/>
  <c r="B239" i="5" s="1"/>
  <c r="C239" i="5" l="1" a="1"/>
  <c r="C239" i="5" s="1"/>
  <c r="E239" i="5" s="1"/>
  <c r="D239" i="5"/>
  <c r="G239" i="5"/>
  <c r="K239" i="5" s="1"/>
  <c r="M239" i="5" s="1"/>
  <c r="H239" i="5" l="1"/>
  <c r="I239" i="5" s="1"/>
  <c r="B240" i="5" s="1"/>
  <c r="G240" i="5" l="1"/>
  <c r="K240" i="5" s="1"/>
  <c r="M240" i="5" s="1"/>
  <c r="C240" i="5" a="1"/>
  <c r="C240" i="5" s="1"/>
  <c r="E240" i="5" s="1"/>
  <c r="D240" i="5"/>
  <c r="H240" i="5" l="1"/>
  <c r="I240" i="5" s="1"/>
  <c r="B241" i="5" s="1"/>
  <c r="C241" i="5" l="1" a="1"/>
  <c r="C241" i="5" s="1"/>
  <c r="E241" i="5" s="1"/>
  <c r="D241" i="5"/>
  <c r="G241" i="5"/>
  <c r="K241" i="5" s="1"/>
  <c r="M241" i="5" s="1"/>
  <c r="H241" i="5" l="1"/>
  <c r="I241" i="5" s="1"/>
  <c r="B242" i="5" s="1"/>
  <c r="C242" i="5" l="1" a="1"/>
  <c r="C242" i="5" s="1"/>
  <c r="E242" i="5" s="1"/>
  <c r="G242" i="5"/>
  <c r="K242" i="5" s="1"/>
  <c r="M242" i="5" s="1"/>
  <c r="D242" i="5"/>
  <c r="H242" i="5" l="1"/>
  <c r="I242" i="5" s="1"/>
  <c r="B243" i="5" s="1"/>
  <c r="D243" i="5" l="1"/>
  <c r="C243" i="5" a="1"/>
  <c r="C243" i="5" s="1"/>
  <c r="E243" i="5" s="1"/>
  <c r="G243" i="5"/>
  <c r="K243" i="5" s="1"/>
  <c r="M243" i="5" s="1"/>
  <c r="H243" i="5" l="1"/>
  <c r="I243" i="5" s="1"/>
  <c r="B244" i="5" s="1"/>
  <c r="C244" i="5" l="1" a="1"/>
  <c r="C244" i="5" s="1"/>
  <c r="E244" i="5" s="1"/>
  <c r="G244" i="5"/>
  <c r="K244" i="5" s="1"/>
  <c r="M244" i="5" s="1"/>
  <c r="D244" i="5"/>
  <c r="H244" i="5" l="1"/>
  <c r="I244" i="5" s="1"/>
  <c r="B245" i="5" s="1"/>
  <c r="D245" i="5" l="1"/>
  <c r="G245" i="5"/>
  <c r="K245" i="5" s="1"/>
  <c r="M245" i="5" s="1"/>
  <c r="C245" i="5" a="1"/>
  <c r="C245" i="5" s="1"/>
  <c r="E245" i="5" s="1"/>
  <c r="H245" i="5" l="1"/>
  <c r="I245" i="5" s="1"/>
  <c r="B246" i="5" s="1"/>
  <c r="C246" i="5" l="1" a="1"/>
  <c r="C246" i="5" s="1"/>
  <c r="E246" i="5" s="1"/>
  <c r="D246" i="5"/>
  <c r="G246" i="5"/>
  <c r="K246" i="5" s="1"/>
  <c r="M246" i="5" s="1"/>
  <c r="H246" i="5" l="1"/>
  <c r="I246" i="5" s="1"/>
  <c r="B247" i="5" s="1"/>
  <c r="C247" i="5" l="1" a="1"/>
  <c r="C247" i="5" s="1"/>
  <c r="E247" i="5" s="1"/>
  <c r="G247" i="5"/>
  <c r="K247" i="5" s="1"/>
  <c r="M247" i="5" s="1"/>
  <c r="D247" i="5"/>
  <c r="H247" i="5" l="1"/>
  <c r="I247" i="5" s="1"/>
  <c r="B248" i="5" s="1"/>
  <c r="C248" i="5" l="1" a="1"/>
  <c r="C248" i="5" s="1"/>
  <c r="E248" i="5" s="1"/>
  <c r="G248" i="5"/>
  <c r="K248" i="5" s="1"/>
  <c r="M248" i="5" s="1"/>
  <c r="D248" i="5"/>
  <c r="H248" i="5" l="1"/>
  <c r="I248" i="5" s="1"/>
  <c r="B249" i="5" s="1"/>
  <c r="C249" i="5" l="1" a="1"/>
  <c r="C249" i="5" s="1"/>
  <c r="E249" i="5" s="1"/>
  <c r="D249" i="5"/>
  <c r="G249" i="5"/>
  <c r="K249" i="5" s="1"/>
  <c r="M249" i="5" s="1"/>
  <c r="H249" i="5" l="1"/>
  <c r="I249" i="5" s="1"/>
  <c r="B250" i="5" s="1"/>
  <c r="C250" i="5" l="1" a="1"/>
  <c r="C250" i="5" s="1"/>
  <c r="E250" i="5" s="1"/>
  <c r="G250" i="5"/>
  <c r="K250" i="5" s="1"/>
  <c r="M250" i="5" s="1"/>
  <c r="D250" i="5"/>
  <c r="H250" i="5" l="1"/>
  <c r="I250" i="5" s="1"/>
  <c r="B251" i="5" s="1"/>
  <c r="G251" i="5" l="1"/>
  <c r="K251" i="5" s="1"/>
  <c r="M251" i="5" s="1"/>
  <c r="C251" i="5" a="1"/>
  <c r="C251" i="5" s="1"/>
  <c r="E251" i="5" s="1"/>
  <c r="D251" i="5"/>
  <c r="H251" i="5" l="1"/>
  <c r="I251" i="5" s="1"/>
  <c r="B252" i="5" s="1"/>
  <c r="C252" i="5" l="1" a="1"/>
  <c r="C252" i="5" s="1"/>
  <c r="E252" i="5" s="1"/>
  <c r="G252" i="5"/>
  <c r="K252" i="5" s="1"/>
  <c r="M252" i="5" s="1"/>
  <c r="D252" i="5"/>
  <c r="H252" i="5" l="1"/>
  <c r="I252" i="5" s="1"/>
  <c r="B253" i="5" s="1"/>
  <c r="D253" i="5" l="1"/>
  <c r="C253" i="5" a="1"/>
  <c r="C253" i="5" s="1"/>
  <c r="E253" i="5" s="1"/>
  <c r="G253" i="5"/>
  <c r="K253" i="5" s="1"/>
  <c r="M253" i="5" s="1"/>
  <c r="H253" i="5" l="1"/>
  <c r="I253" i="5" s="1"/>
  <c r="B254" i="5" s="1"/>
  <c r="C254" i="5" l="1" a="1"/>
  <c r="C254" i="5" s="1"/>
  <c r="E254" i="5" s="1"/>
  <c r="G254" i="5"/>
  <c r="K254" i="5" s="1"/>
  <c r="M254" i="5" s="1"/>
  <c r="D254" i="5"/>
  <c r="H254" i="5" l="1"/>
  <c r="I254" i="5" s="1"/>
  <c r="B255" i="5" s="1"/>
  <c r="C255" i="5" l="1" a="1"/>
  <c r="C255" i="5" s="1"/>
  <c r="E255" i="5" s="1"/>
  <c r="G255" i="5"/>
  <c r="K255" i="5" s="1"/>
  <c r="M255" i="5" s="1"/>
  <c r="D255" i="5"/>
  <c r="H255" i="5" l="1"/>
  <c r="I255" i="5" s="1"/>
  <c r="B256" i="5" s="1"/>
  <c r="G256" i="5" l="1"/>
  <c r="K256" i="5" s="1"/>
  <c r="M256" i="5" s="1"/>
  <c r="D256" i="5"/>
  <c r="C256" i="5" a="1"/>
  <c r="C256" i="5" s="1"/>
  <c r="E256" i="5" s="1"/>
  <c r="H256" i="5" l="1"/>
  <c r="I256" i="5" s="1"/>
  <c r="B257" i="5" s="1"/>
  <c r="G257" i="5" l="1"/>
  <c r="K257" i="5" s="1"/>
  <c r="M257" i="5" s="1"/>
  <c r="C257" i="5" a="1"/>
  <c r="C257" i="5" s="1"/>
  <c r="E257" i="5" s="1"/>
  <c r="D257" i="5"/>
  <c r="H257" i="5" l="1"/>
  <c r="I257" i="5" s="1"/>
  <c r="B258" i="5" s="1"/>
  <c r="D258" i="5" l="1"/>
  <c r="C258" i="5" a="1"/>
  <c r="C258" i="5" s="1"/>
  <c r="E258" i="5" s="1"/>
  <c r="G258" i="5"/>
  <c r="K258" i="5" s="1"/>
  <c r="M258" i="5" s="1"/>
  <c r="H258" i="5" l="1"/>
  <c r="I258" i="5" s="1"/>
  <c r="B259" i="5" s="1"/>
  <c r="C259" i="5" l="1" a="1"/>
  <c r="C259" i="5" s="1"/>
  <c r="E259" i="5" s="1"/>
  <c r="G259" i="5"/>
  <c r="K259" i="5" s="1"/>
  <c r="M259" i="5" s="1"/>
  <c r="D259" i="5"/>
  <c r="H259" i="5" l="1"/>
  <c r="I259" i="5" s="1"/>
  <c r="B260" i="5" s="1"/>
  <c r="G260" i="5" l="1"/>
  <c r="K260" i="5" s="1"/>
  <c r="M260" i="5" s="1"/>
  <c r="D260" i="5"/>
  <c r="C260" i="5" a="1"/>
  <c r="C260" i="5" s="1"/>
  <c r="E260" i="5" s="1"/>
  <c r="H260" i="5" l="1"/>
  <c r="I260" i="5" s="1"/>
  <c r="B261" i="5" s="1"/>
  <c r="G261" i="5" l="1"/>
  <c r="K261" i="5" s="1"/>
  <c r="M261" i="5" s="1"/>
  <c r="D261" i="5"/>
  <c r="C261" i="5" a="1"/>
  <c r="C261" i="5" s="1"/>
  <c r="E261" i="5" s="1"/>
  <c r="H261" i="5" l="1"/>
  <c r="I261" i="5" s="1"/>
  <c r="B262" i="5" s="1"/>
  <c r="C262" i="5" l="1" a="1"/>
  <c r="C262" i="5" s="1"/>
  <c r="E262" i="5" s="1"/>
  <c r="G262" i="5"/>
  <c r="D262" i="5"/>
  <c r="H262" i="5" l="1"/>
  <c r="I262" i="5" s="1"/>
  <c r="B263" i="5" s="1"/>
  <c r="K262" i="5"/>
  <c r="M262" i="5" s="1"/>
  <c r="D263" i="5" l="1"/>
  <c r="C263" i="5" a="1"/>
  <c r="C263" i="5" s="1"/>
  <c r="E263" i="5" s="1"/>
  <c r="G263" i="5"/>
  <c r="K263" i="5" s="1"/>
  <c r="M263" i="5" s="1"/>
  <c r="H263" i="5" l="1"/>
  <c r="I263" i="5" s="1"/>
  <c r="B264" i="5" s="1"/>
  <c r="G264" i="5" l="1"/>
  <c r="K264" i="5" s="1"/>
  <c r="M264" i="5" s="1"/>
  <c r="C264" i="5" a="1"/>
  <c r="C264" i="5" s="1"/>
  <c r="E264" i="5" s="1"/>
  <c r="D264" i="5"/>
  <c r="H264" i="5" l="1"/>
  <c r="I264" i="5" s="1"/>
  <c r="B265" i="5" s="1"/>
  <c r="G265" i="5" l="1"/>
  <c r="K265" i="5" s="1"/>
  <c r="M265" i="5" s="1"/>
  <c r="D265" i="5"/>
  <c r="C265" i="5" a="1"/>
  <c r="C265" i="5" s="1"/>
  <c r="E265" i="5" s="1"/>
  <c r="H265" i="5" l="1"/>
  <c r="I265" i="5" s="1"/>
  <c r="B266" i="5" s="1"/>
  <c r="D266" i="5" l="1"/>
  <c r="G266" i="5"/>
  <c r="K266" i="5" s="1"/>
  <c r="M266" i="5" s="1"/>
  <c r="C266" i="5" a="1"/>
  <c r="C266" i="5" s="1"/>
  <c r="E266" i="5" s="1"/>
  <c r="H266" i="5" l="1"/>
  <c r="I266" i="5" s="1"/>
  <c r="B267" i="5" s="1"/>
  <c r="C267" i="5" l="1" a="1"/>
  <c r="C267" i="5" s="1"/>
  <c r="E267" i="5" s="1"/>
  <c r="D267" i="5"/>
  <c r="G267" i="5"/>
  <c r="K267" i="5" s="1"/>
  <c r="M267" i="5" s="1"/>
  <c r="H267" i="5" l="1"/>
  <c r="I267" i="5" s="1"/>
  <c r="B268" i="5" s="1"/>
  <c r="D268" i="5" l="1"/>
  <c r="G268" i="5"/>
  <c r="K268" i="5" s="1"/>
  <c r="M268" i="5" s="1"/>
  <c r="C268" i="5" a="1"/>
  <c r="C268" i="5" s="1"/>
  <c r="E268" i="5" s="1"/>
  <c r="H268" i="5" l="1"/>
  <c r="I268" i="5" s="1"/>
  <c r="B269" i="5" s="1"/>
  <c r="C269" i="5" l="1" a="1"/>
  <c r="C269" i="5" s="1"/>
  <c r="E269" i="5" s="1"/>
  <c r="D269" i="5"/>
  <c r="G269" i="5"/>
  <c r="K269" i="5" s="1"/>
  <c r="M269" i="5" s="1"/>
  <c r="H269" i="5" l="1"/>
  <c r="I269" i="5" s="1"/>
  <c r="B270" i="5" s="1"/>
  <c r="D270" i="5" l="1"/>
  <c r="G270" i="5"/>
  <c r="C270" i="5" a="1"/>
  <c r="C270" i="5" s="1"/>
  <c r="E270" i="5" s="1"/>
  <c r="H270" i="5" l="1"/>
  <c r="I270" i="5" s="1"/>
  <c r="B271" i="5" s="1"/>
  <c r="K270" i="5"/>
  <c r="M270" i="5" s="1"/>
  <c r="C271" i="5" l="1" a="1"/>
  <c r="C271" i="5" s="1"/>
  <c r="E271" i="5" s="1"/>
  <c r="G271" i="5"/>
  <c r="K271" i="5" s="1"/>
  <c r="M271" i="5" s="1"/>
  <c r="D271" i="5"/>
  <c r="H271" i="5" l="1"/>
  <c r="I271" i="5" s="1"/>
  <c r="B272" i="5" s="1"/>
  <c r="G272" i="5" l="1"/>
  <c r="C272" i="5" a="1"/>
  <c r="C272" i="5" s="1"/>
  <c r="E272" i="5" s="1"/>
  <c r="K272" i="5"/>
  <c r="M272" i="5" s="1"/>
  <c r="D272" i="5"/>
  <c r="H272" i="5" l="1"/>
  <c r="I272" i="5" s="1"/>
  <c r="B273" i="5" s="1"/>
  <c r="C273" i="5" l="1" a="1"/>
  <c r="C273" i="5" s="1"/>
  <c r="E273" i="5" s="1"/>
  <c r="G273" i="5"/>
  <c r="K273" i="5" s="1"/>
  <c r="M273" i="5" s="1"/>
  <c r="D273" i="5"/>
  <c r="H273" i="5" l="1"/>
  <c r="I273" i="5" s="1"/>
  <c r="B274" i="5" s="1"/>
  <c r="D274" i="5" s="1"/>
  <c r="G274" i="5" l="1"/>
  <c r="K274" i="5" s="1"/>
  <c r="M274" i="5" s="1"/>
  <c r="C274" i="5" a="1"/>
  <c r="C274" i="5" s="1"/>
  <c r="E274" i="5" s="1"/>
  <c r="H274" i="5" s="1"/>
  <c r="I274" i="5" s="1"/>
  <c r="B275" i="5" s="1"/>
  <c r="D275" i="5" l="1"/>
  <c r="G275" i="5"/>
  <c r="K275" i="5" s="1"/>
  <c r="M275" i="5" s="1"/>
  <c r="C275" i="5" a="1"/>
  <c r="C275" i="5" s="1"/>
  <c r="E275" i="5" s="1"/>
  <c r="H275" i="5" l="1"/>
  <c r="I275" i="5" s="1"/>
  <c r="B276" i="5" s="1"/>
  <c r="G276" i="5" l="1"/>
  <c r="K276" i="5" s="1"/>
  <c r="M276" i="5" s="1"/>
  <c r="D276" i="5"/>
  <c r="C276" i="5" a="1"/>
  <c r="C276" i="5" s="1"/>
  <c r="E276" i="5" s="1"/>
  <c r="H276" i="5" s="1"/>
  <c r="I276" i="5" s="1"/>
  <c r="B277" i="5" s="1"/>
  <c r="C277" i="5" l="1" a="1"/>
  <c r="C277" i="5" s="1"/>
  <c r="E277" i="5" s="1"/>
  <c r="H277" i="5" s="1"/>
  <c r="I277" i="5" s="1"/>
  <c r="B278" i="5" s="1"/>
  <c r="D277" i="5"/>
  <c r="G277" i="5"/>
  <c r="K277" i="5" s="1"/>
  <c r="M277" i="5" s="1"/>
  <c r="G278" i="5" l="1"/>
  <c r="D278" i="5"/>
  <c r="C278" i="5" a="1"/>
  <c r="C278" i="5" s="1"/>
  <c r="E278" i="5" s="1"/>
  <c r="K278" i="5"/>
  <c r="M278" i="5" s="1"/>
  <c r="H278" i="5" l="1"/>
  <c r="I278" i="5" s="1"/>
  <c r="B279" i="5" s="1"/>
  <c r="G279" i="5" l="1"/>
  <c r="K279" i="5" s="1"/>
  <c r="M279" i="5" s="1"/>
  <c r="D279" i="5"/>
  <c r="C279" i="5" a="1"/>
  <c r="C279" i="5" s="1"/>
  <c r="E279" i="5" s="1"/>
  <c r="H279" i="5" l="1"/>
  <c r="I279" i="5" s="1"/>
  <c r="B280" i="5" s="1"/>
  <c r="C280" i="5" l="1" a="1"/>
  <c r="C280" i="5" s="1"/>
  <c r="E280" i="5" s="1"/>
  <c r="G280" i="5"/>
  <c r="K280" i="5" s="1"/>
  <c r="M280" i="5" s="1"/>
  <c r="D280" i="5"/>
  <c r="H280" i="5" l="1"/>
  <c r="I280" i="5" s="1"/>
  <c r="B281" i="5" s="1"/>
  <c r="C281" i="5" s="1" a="1"/>
  <c r="C281" i="5" s="1"/>
  <c r="E281" i="5" s="1"/>
  <c r="D281" i="5" l="1"/>
  <c r="G281" i="5"/>
  <c r="K281" i="5" s="1"/>
  <c r="M281" i="5" s="1"/>
  <c r="H281" i="5" l="1"/>
  <c r="I281" i="5" s="1"/>
  <c r="B282" i="5" s="1"/>
  <c r="D282" i="5" s="1"/>
  <c r="G282" i="5" l="1"/>
  <c r="K282" i="5" s="1"/>
  <c r="M282" i="5" s="1"/>
  <c r="C282" i="5" a="1"/>
  <c r="C282" i="5" s="1"/>
  <c r="E282" i="5" s="1"/>
  <c r="H282" i="5" s="1"/>
  <c r="I282" i="5" s="1"/>
  <c r="B283" i="5" s="1"/>
  <c r="G283" i="5" l="1"/>
  <c r="C283" i="5" a="1"/>
  <c r="C283" i="5" s="1"/>
  <c r="E283" i="5" s="1"/>
  <c r="K283" i="5"/>
  <c r="M283" i="5" s="1"/>
  <c r="D283" i="5"/>
  <c r="H283" i="5" l="1"/>
  <c r="I283" i="5" s="1"/>
  <c r="B284" i="5" s="1"/>
  <c r="G284" i="5" s="1"/>
  <c r="C284" i="5" l="1" a="1"/>
  <c r="C284" i="5" s="1"/>
  <c r="E284" i="5" s="1"/>
  <c r="H284" i="5" s="1"/>
  <c r="I284" i="5" s="1"/>
  <c r="B285" i="5" s="1"/>
  <c r="D284" i="5"/>
  <c r="K284" i="5"/>
  <c r="M284" i="5" s="1"/>
  <c r="C285" i="5" l="1" a="1"/>
  <c r="C285" i="5" s="1"/>
  <c r="E285" i="5" s="1"/>
  <c r="G285" i="5"/>
  <c r="K285" i="5" s="1"/>
  <c r="M285" i="5" s="1"/>
  <c r="D285" i="5"/>
  <c r="H285" i="5" l="1"/>
  <c r="I285" i="5" s="1"/>
  <c r="B286" i="5" s="1"/>
  <c r="C286" i="5" l="1" a="1"/>
  <c r="C286" i="5" s="1"/>
  <c r="E286" i="5" s="1"/>
  <c r="D286" i="5" s="1"/>
  <c r="G286" i="5"/>
  <c r="K286" i="5" s="1"/>
  <c r="M286" i="5" s="1"/>
  <c r="H286" i="5" l="1"/>
  <c r="I286" i="5" s="1"/>
  <c r="B287" i="5" s="1"/>
  <c r="C287" i="5" l="1" a="1"/>
  <c r="C287" i="5" s="1"/>
  <c r="E287" i="5" s="1"/>
  <c r="G287" i="5"/>
  <c r="K287" i="5" s="1"/>
  <c r="M287" i="5" s="1"/>
  <c r="D287" i="5"/>
  <c r="H287" i="5" l="1"/>
  <c r="I287" i="5" s="1"/>
  <c r="B288" i="5" s="1"/>
  <c r="C288" i="5" s="1" a="1"/>
  <c r="C288" i="5" s="1"/>
  <c r="E288" i="5" s="1"/>
  <c r="D288" i="5" l="1"/>
  <c r="H288" i="5" s="1"/>
  <c r="I288" i="5" s="1"/>
  <c r="B289" i="5" s="1"/>
  <c r="G288" i="5"/>
  <c r="K288" i="5" s="1"/>
  <c r="M288" i="5" s="1"/>
  <c r="G289" i="5" l="1"/>
  <c r="K289" i="5" s="1"/>
  <c r="M289" i="5" s="1"/>
  <c r="D289" i="5"/>
  <c r="C289" i="5" a="1"/>
  <c r="C289" i="5" s="1"/>
  <c r="E289" i="5" s="1"/>
  <c r="H289" i="5" s="1"/>
  <c r="I289" i="5" s="1"/>
  <c r="B290" i="5" s="1"/>
  <c r="C290" i="5" l="1" a="1"/>
  <c r="C290" i="5" s="1"/>
  <c r="E290" i="5" s="1"/>
  <c r="G290" i="5"/>
  <c r="D290" i="5"/>
  <c r="K290" i="5"/>
  <c r="M290" i="5" s="1"/>
  <c r="H290" i="5" l="1"/>
  <c r="I290" i="5" s="1"/>
  <c r="B291" i="5" s="1"/>
  <c r="D291" i="5" l="1"/>
  <c r="G291" i="5"/>
  <c r="K291" i="5" s="1"/>
  <c r="M291" i="5" s="1"/>
  <c r="C291" i="5" a="1"/>
  <c r="C291" i="5" s="1"/>
  <c r="E291" i="5" s="1"/>
  <c r="H291" i="5" l="1"/>
  <c r="I291" i="5" s="1"/>
  <c r="B292" i="5" s="1"/>
  <c r="D292" i="5" l="1"/>
  <c r="G292" i="5"/>
  <c r="K292" i="5" s="1"/>
  <c r="M292" i="5" s="1"/>
  <c r="C292" i="5" a="1"/>
  <c r="C292" i="5" s="1"/>
  <c r="E292" i="5" s="1"/>
  <c r="H292" i="5" s="1"/>
  <c r="I292" i="5" s="1"/>
  <c r="B293" i="5" s="1"/>
  <c r="C293" i="5" l="1" a="1"/>
  <c r="C293" i="5" s="1"/>
  <c r="E293" i="5" s="1"/>
  <c r="D293" i="5"/>
  <c r="G293" i="5"/>
  <c r="K293" i="5" s="1"/>
  <c r="M293" i="5" s="1"/>
  <c r="H293" i="5" l="1"/>
  <c r="I293" i="5" s="1"/>
  <c r="B294" i="5" s="1"/>
  <c r="C294" i="5" l="1" a="1"/>
  <c r="C294" i="5" s="1"/>
  <c r="E294" i="5" s="1"/>
  <c r="D294" i="5"/>
  <c r="G294" i="5"/>
  <c r="K294" i="5" s="1"/>
  <c r="M294" i="5" s="1"/>
  <c r="H294" i="5" l="1"/>
  <c r="I294" i="5" s="1"/>
  <c r="B295" i="5" s="1"/>
  <c r="C295" i="5" l="1" a="1"/>
  <c r="C295" i="5" s="1"/>
  <c r="E295" i="5" s="1"/>
  <c r="G295" i="5"/>
  <c r="K295" i="5" s="1"/>
  <c r="M295" i="5" s="1"/>
  <c r="D295" i="5" l="1"/>
  <c r="H295" i="5" s="1"/>
  <c r="I295" i="5" s="1"/>
  <c r="B296" i="5" s="1"/>
  <c r="C296" i="5" s="1" a="1"/>
  <c r="C296" i="5" s="1"/>
  <c r="E296" i="5" s="1"/>
  <c r="G296" i="5" l="1"/>
  <c r="K296" i="5" s="1"/>
  <c r="M296" i="5" s="1"/>
  <c r="D296" i="5"/>
  <c r="H296" i="5"/>
  <c r="I296" i="5" s="1"/>
  <c r="B297" i="5" s="1"/>
  <c r="G297" i="5" l="1"/>
  <c r="C297" i="5" a="1"/>
  <c r="C297" i="5" s="1"/>
  <c r="E297" i="5" s="1"/>
  <c r="D297" i="5"/>
  <c r="K297" i="5"/>
  <c r="M297" i="5" s="1"/>
  <c r="H297" i="5" l="1"/>
  <c r="I297" i="5" s="1"/>
  <c r="B298" i="5" s="1"/>
  <c r="G298" i="5" l="1"/>
  <c r="K298" i="5" s="1"/>
  <c r="M298" i="5" s="1"/>
  <c r="D298" i="5"/>
  <c r="C298" i="5" a="1"/>
  <c r="C298" i="5" s="1"/>
  <c r="E298" i="5" s="1"/>
  <c r="H298" i="5" l="1"/>
  <c r="I298" i="5" s="1"/>
  <c r="B299" i="5" s="1"/>
  <c r="G299" i="5" l="1"/>
  <c r="K299" i="5" s="1"/>
  <c r="M299" i="5" s="1"/>
  <c r="C299" i="5" a="1"/>
  <c r="C299" i="5" s="1"/>
  <c r="E299" i="5" s="1"/>
  <c r="D299" i="5"/>
  <c r="H299" i="5" l="1"/>
  <c r="I299" i="5" s="1"/>
  <c r="B300" i="5" s="1"/>
  <c r="C300" i="5" l="1" a="1"/>
  <c r="C300" i="5" s="1"/>
  <c r="E300" i="5" s="1"/>
  <c r="G300" i="5"/>
  <c r="K300" i="5"/>
  <c r="M300" i="5" s="1"/>
  <c r="D300" i="5"/>
  <c r="H300" i="5" l="1"/>
  <c r="I300" i="5" s="1"/>
  <c r="B301" i="5" s="1"/>
  <c r="C301" i="5" l="1" a="1"/>
  <c r="C301" i="5" s="1"/>
  <c r="E301" i="5" s="1"/>
  <c r="D301" i="5"/>
  <c r="G301" i="5"/>
  <c r="K301" i="5" s="1"/>
  <c r="M301" i="5" s="1"/>
  <c r="H301" i="5" l="1"/>
  <c r="I301" i="5" s="1"/>
  <c r="B302" i="5" s="1"/>
  <c r="C302" i="5" l="1" a="1"/>
  <c r="C302" i="5" s="1"/>
  <c r="E302" i="5" s="1"/>
  <c r="G302" i="5"/>
  <c r="K302" i="5" s="1"/>
  <c r="M302" i="5" s="1"/>
  <c r="D302" i="5"/>
  <c r="H302" i="5" l="1"/>
  <c r="I302" i="5" s="1"/>
  <c r="B303" i="5" s="1"/>
  <c r="G303" i="5" l="1"/>
  <c r="K303" i="5" s="1"/>
  <c r="M303" i="5" s="1"/>
  <c r="D303" i="5"/>
  <c r="C303" i="5" a="1"/>
  <c r="C303" i="5" s="1"/>
  <c r="E303" i="5" s="1"/>
  <c r="H303" i="5" l="1"/>
  <c r="I303" i="5" s="1"/>
  <c r="B304" i="5" s="1"/>
  <c r="G304" i="5" l="1"/>
  <c r="C304" i="5" a="1"/>
  <c r="C304" i="5" s="1"/>
  <c r="E304" i="5" s="1"/>
  <c r="K304" i="5"/>
  <c r="M304" i="5"/>
  <c r="D304" i="5"/>
  <c r="H304" i="5" l="1"/>
  <c r="I304" i="5" s="1"/>
  <c r="B305" i="5" s="1"/>
  <c r="D305" i="5" l="1"/>
  <c r="C305" i="5" a="1"/>
  <c r="C305" i="5" s="1"/>
  <c r="E305" i="5" s="1"/>
  <c r="G305" i="5"/>
  <c r="K305" i="5" s="1"/>
  <c r="M305" i="5" s="1"/>
  <c r="H305" i="5" l="1"/>
  <c r="I305" i="5" s="1"/>
  <c r="B306" i="5" s="1"/>
  <c r="D306" i="5" l="1"/>
  <c r="G306" i="5"/>
  <c r="K306" i="5"/>
  <c r="M306" i="5" s="1"/>
  <c r="C306" i="5" a="1"/>
  <c r="C306" i="5" s="1"/>
  <c r="E306" i="5" s="1"/>
  <c r="H306" i="5" l="1"/>
  <c r="I306" i="5" s="1"/>
  <c r="B307" i="5" s="1"/>
  <c r="G307" i="5" l="1"/>
  <c r="K307" i="5" s="1"/>
  <c r="M307" i="5" s="1"/>
  <c r="C307" i="5" a="1"/>
  <c r="C307" i="5" s="1"/>
  <c r="E307" i="5" s="1"/>
  <c r="H307" i="5" s="1"/>
  <c r="I307" i="5" s="1"/>
  <c r="B308" i="5" s="1"/>
  <c r="D307" i="5"/>
  <c r="C308" i="5" l="1" a="1"/>
  <c r="C308" i="5" s="1"/>
  <c r="E308" i="5" s="1"/>
  <c r="D308" i="5"/>
  <c r="G308" i="5"/>
  <c r="K308" i="5" s="1"/>
  <c r="M308" i="5" s="1"/>
  <c r="H308" i="5" l="1"/>
  <c r="I308" i="5" s="1"/>
  <c r="B309" i="5" s="1"/>
  <c r="G309" i="5" l="1"/>
  <c r="C309" i="5" a="1"/>
  <c r="C309" i="5" s="1"/>
  <c r="E309" i="5" s="1"/>
  <c r="M309" i="5"/>
  <c r="D309" i="5"/>
  <c r="K309" i="5"/>
  <c r="H309" i="5" l="1"/>
  <c r="I309" i="5" s="1"/>
  <c r="B310" i="5" s="1"/>
  <c r="D310" i="5" l="1"/>
  <c r="G310" i="5"/>
  <c r="K310" i="5" s="1"/>
  <c r="M310" i="5" s="1"/>
  <c r="C310" i="5" a="1"/>
  <c r="C310" i="5" s="1"/>
  <c r="E310" i="5" s="1"/>
  <c r="H310" i="5" l="1"/>
  <c r="I310" i="5" s="1"/>
  <c r="B311" i="5" s="1"/>
  <c r="C311" i="5" l="1" a="1"/>
  <c r="C311" i="5" s="1"/>
  <c r="E311" i="5" s="1"/>
  <c r="G311" i="5"/>
  <c r="K311" i="5" s="1"/>
  <c r="M311" i="5" s="1"/>
  <c r="D311" i="5"/>
  <c r="H311" i="5" l="1"/>
  <c r="I311" i="5" s="1"/>
  <c r="B312" i="5" s="1"/>
  <c r="D312" i="5" l="1"/>
  <c r="C312" i="5" a="1"/>
  <c r="C312" i="5" s="1"/>
  <c r="E312" i="5" s="1"/>
  <c r="G312" i="5"/>
  <c r="K312" i="5" s="1"/>
  <c r="M312" i="5" s="1"/>
  <c r="H312" i="5" l="1"/>
  <c r="I312" i="5" s="1"/>
  <c r="B313" i="5" s="1"/>
  <c r="C313" i="5" l="1" a="1"/>
  <c r="C313" i="5" s="1"/>
  <c r="E313" i="5" s="1"/>
  <c r="H313" i="5" s="1"/>
  <c r="I313" i="5" s="1"/>
  <c r="B314" i="5" s="1"/>
  <c r="D313" i="5"/>
  <c r="G313" i="5"/>
  <c r="K313" i="5"/>
  <c r="M313" i="5" s="1"/>
  <c r="D314" i="5" l="1"/>
  <c r="C314" i="5" a="1"/>
  <c r="C314" i="5" s="1"/>
  <c r="E314" i="5" s="1"/>
  <c r="G314" i="5"/>
  <c r="K314" i="5" s="1"/>
  <c r="M314" i="5" s="1"/>
  <c r="H314" i="5" l="1"/>
  <c r="I314" i="5" s="1"/>
  <c r="B315" i="5" s="1"/>
  <c r="D315" i="5" l="1"/>
  <c r="G315" i="5"/>
  <c r="C315" i="5" a="1"/>
  <c r="C315" i="5" s="1"/>
  <c r="E315" i="5" s="1"/>
  <c r="K315" i="5"/>
  <c r="M315" i="5"/>
  <c r="H315" i="5" l="1"/>
  <c r="I315" i="5" s="1"/>
  <c r="B316" i="5" s="1"/>
  <c r="G316" i="5" l="1"/>
  <c r="C316" i="5" a="1"/>
  <c r="C316" i="5" s="1"/>
  <c r="E316" i="5" s="1"/>
  <c r="K316" i="5"/>
  <c r="M316" i="5" s="1"/>
  <c r="D316" i="5"/>
  <c r="H316" i="5" l="1"/>
  <c r="I316" i="5" s="1"/>
  <c r="B317" i="5" s="1"/>
  <c r="D317" i="5" l="1"/>
  <c r="G317" i="5"/>
  <c r="C317" i="5" a="1"/>
  <c r="C317" i="5" s="1"/>
  <c r="E317" i="5" s="1"/>
  <c r="K317" i="5"/>
  <c r="M317" i="5" s="1"/>
  <c r="H317" i="5" l="1"/>
  <c r="I317" i="5" s="1"/>
  <c r="B318" i="5" s="1"/>
  <c r="D318" i="5" l="1"/>
  <c r="C318" i="5" a="1"/>
  <c r="C318" i="5" s="1"/>
  <c r="E318" i="5" s="1"/>
  <c r="G318" i="5"/>
  <c r="K318" i="5" s="1"/>
  <c r="M318" i="5" s="1"/>
  <c r="H318" i="5" l="1"/>
  <c r="I318" i="5" s="1"/>
  <c r="B319" i="5" s="1"/>
  <c r="G319" i="5" l="1"/>
  <c r="K319" i="5" s="1"/>
  <c r="M319" i="5" s="1"/>
  <c r="C319" i="5" a="1"/>
  <c r="C319" i="5" s="1"/>
  <c r="E319" i="5" s="1"/>
  <c r="D319" i="5"/>
  <c r="H319" i="5" s="1"/>
  <c r="I319" i="5" s="1"/>
  <c r="B320" i="5" s="1"/>
  <c r="C320" i="5" l="1" a="1"/>
  <c r="C320" i="5" s="1"/>
  <c r="E320" i="5" s="1"/>
  <c r="D320" i="5"/>
  <c r="G320" i="5"/>
  <c r="K320" i="5" s="1"/>
  <c r="M320" i="5" s="1"/>
  <c r="H320" i="5" l="1"/>
  <c r="I320" i="5" s="1"/>
  <c r="B321" i="5" s="1"/>
  <c r="D321" i="5" l="1"/>
  <c r="C321" i="5" a="1"/>
  <c r="C321" i="5" s="1"/>
  <c r="E321" i="5" s="1"/>
  <c r="G321" i="5"/>
  <c r="K321" i="5" s="1"/>
  <c r="M321" i="5" s="1"/>
  <c r="H321" i="5" l="1"/>
  <c r="I321" i="5" s="1"/>
  <c r="B322" i="5" s="1"/>
  <c r="D322" i="5" l="1"/>
  <c r="G322" i="5"/>
  <c r="K322" i="5" s="1"/>
  <c r="M322" i="5" s="1"/>
  <c r="C322" i="5" a="1"/>
  <c r="C322" i="5" s="1"/>
  <c r="E322" i="5" s="1"/>
  <c r="H322" i="5" l="1"/>
  <c r="I322" i="5" s="1"/>
  <c r="B323" i="5" s="1"/>
  <c r="G323" i="5" l="1"/>
  <c r="K323" i="5" s="1"/>
  <c r="M323" i="5" s="1"/>
  <c r="D323" i="5"/>
  <c r="C323" i="5" a="1"/>
  <c r="C323" i="5" s="1"/>
  <c r="E323" i="5" s="1"/>
  <c r="H323" i="5" l="1"/>
  <c r="I323" i="5" s="1"/>
  <c r="B324" i="5" s="1"/>
  <c r="G324" i="5" l="1"/>
  <c r="D324" i="5"/>
  <c r="C324" i="5" a="1"/>
  <c r="C324" i="5" s="1"/>
  <c r="E324" i="5" s="1"/>
  <c r="K324" i="5"/>
  <c r="M324" i="5" s="1"/>
  <c r="H324" i="5" l="1"/>
  <c r="I324" i="5" s="1"/>
  <c r="B325" i="5" s="1"/>
  <c r="D325" i="5" l="1"/>
  <c r="G325" i="5"/>
  <c r="K325" i="5"/>
  <c r="M325" i="5" s="1"/>
  <c r="C325" i="5" a="1"/>
  <c r="C325" i="5" s="1"/>
  <c r="E325" i="5" s="1"/>
  <c r="H325" i="5" l="1"/>
  <c r="I325" i="5" s="1"/>
  <c r="B326" i="5" s="1"/>
  <c r="D326" i="5" l="1"/>
  <c r="G326" i="5"/>
  <c r="K326" i="5" s="1"/>
  <c r="M326" i="5" s="1"/>
  <c r="C326" i="5" a="1"/>
  <c r="C326" i="5" s="1"/>
  <c r="E326" i="5" s="1"/>
  <c r="H326" i="5" s="1"/>
  <c r="I326" i="5" s="1"/>
  <c r="B327" i="5" s="1"/>
  <c r="C327" i="5" l="1" a="1"/>
  <c r="C327" i="5" s="1"/>
  <c r="E327" i="5" s="1"/>
  <c r="G327" i="5"/>
  <c r="M327" i="5"/>
  <c r="D327" i="5"/>
  <c r="K327" i="5"/>
  <c r="H327" i="5" l="1"/>
  <c r="I327" i="5" s="1"/>
  <c r="B328" i="5" s="1"/>
  <c r="D328" i="5" l="1"/>
  <c r="C328" i="5" a="1"/>
  <c r="C328" i="5" s="1"/>
  <c r="E328" i="5" s="1"/>
  <c r="G328" i="5"/>
  <c r="K328" i="5" s="1"/>
  <c r="M328" i="5" s="1"/>
  <c r="H328" i="5" l="1"/>
  <c r="I328" i="5" s="1"/>
  <c r="B329" i="5" s="1"/>
  <c r="G329" i="5" l="1"/>
  <c r="C329" i="5" a="1"/>
  <c r="C329" i="5" s="1"/>
  <c r="E329" i="5" s="1"/>
  <c r="K329" i="5"/>
  <c r="M329" i="5"/>
  <c r="D329" i="5"/>
  <c r="H329" i="5" l="1"/>
  <c r="I329" i="5" s="1"/>
  <c r="B330" i="5" s="1"/>
  <c r="D330" i="5" l="1"/>
  <c r="C330" i="5" a="1"/>
  <c r="C330" i="5" s="1"/>
  <c r="E330" i="5" s="1"/>
  <c r="G330" i="5"/>
  <c r="K330" i="5" s="1"/>
  <c r="M330" i="5" s="1"/>
  <c r="H330" i="5" l="1"/>
  <c r="I330" i="5" s="1"/>
  <c r="B331" i="5" s="1"/>
  <c r="D331" i="5" l="1"/>
  <c r="C331" i="5" a="1"/>
  <c r="C331" i="5" s="1"/>
  <c r="E331" i="5" s="1"/>
  <c r="G331" i="5"/>
  <c r="K331" i="5" s="1"/>
  <c r="M331" i="5" s="1"/>
  <c r="H331" i="5" l="1"/>
  <c r="I331" i="5" s="1"/>
  <c r="B332" i="5" s="1"/>
  <c r="C332" i="5" l="1" a="1"/>
  <c r="C332" i="5" s="1"/>
  <c r="E332" i="5" s="1"/>
  <c r="D332" i="5"/>
  <c r="G332" i="5"/>
  <c r="K332" i="5" s="1"/>
  <c r="M332" i="5" s="1"/>
  <c r="H332" i="5" l="1"/>
  <c r="I332" i="5" s="1"/>
  <c r="B333" i="5" s="1"/>
  <c r="G333" i="5" l="1"/>
  <c r="K333" i="5" s="1"/>
  <c r="M333" i="5" s="1"/>
  <c r="C333" i="5" a="1"/>
  <c r="C333" i="5" s="1"/>
  <c r="E333" i="5" s="1"/>
  <c r="D333" i="5"/>
  <c r="H333" i="5" s="1"/>
  <c r="I333" i="5" s="1"/>
  <c r="B334" i="5" s="1"/>
  <c r="D334" i="5" l="1"/>
  <c r="C334" i="5" a="1"/>
  <c r="C334" i="5" s="1"/>
  <c r="E334" i="5" s="1"/>
  <c r="G334" i="5"/>
  <c r="K334" i="5" s="1"/>
  <c r="M334" i="5" s="1"/>
  <c r="H334" i="5" l="1"/>
  <c r="I334" i="5" s="1"/>
  <c r="B335" i="5" s="1"/>
  <c r="D335" i="5" l="1"/>
  <c r="C335" i="5" a="1"/>
  <c r="C335" i="5" s="1"/>
  <c r="E335" i="5" s="1"/>
  <c r="G335" i="5"/>
  <c r="H335" i="5" l="1"/>
  <c r="I335" i="5" s="1"/>
  <c r="B336" i="5" s="1"/>
  <c r="K335" i="5"/>
  <c r="M335" i="5" s="1"/>
  <c r="G336" i="5" l="1"/>
  <c r="D336" i="5"/>
  <c r="K336" i="5"/>
  <c r="C336" i="5" a="1"/>
  <c r="C336" i="5" s="1"/>
  <c r="E336" i="5" s="1"/>
  <c r="H336" i="5" s="1"/>
  <c r="I336" i="5" s="1"/>
  <c r="B337" i="5" s="1"/>
  <c r="M336" i="5"/>
  <c r="C337" i="5" l="1" a="1"/>
  <c r="C337" i="5" s="1"/>
  <c r="E337" i="5" s="1"/>
  <c r="D337" i="5"/>
  <c r="G337" i="5"/>
  <c r="K337" i="5" s="1"/>
  <c r="M337" i="5" s="1"/>
  <c r="H337" i="5" l="1"/>
  <c r="I337" i="5" s="1"/>
  <c r="B338" i="5" s="1"/>
  <c r="D338" i="5" l="1"/>
  <c r="G338" i="5"/>
  <c r="K338" i="5" s="1"/>
  <c r="M338" i="5" s="1"/>
  <c r="C338" i="5" a="1"/>
  <c r="C338" i="5" s="1"/>
  <c r="E338" i="5" s="1"/>
  <c r="H338" i="5" l="1"/>
  <c r="I338" i="5" s="1"/>
  <c r="B339" i="5" s="1"/>
  <c r="D339" i="5" l="1"/>
  <c r="C339" i="5" a="1"/>
  <c r="C339" i="5" s="1"/>
  <c r="E339" i="5" s="1"/>
  <c r="G339" i="5"/>
  <c r="K339" i="5" s="1"/>
  <c r="M339" i="5" s="1"/>
  <c r="H339" i="5" l="1"/>
  <c r="I339" i="5" s="1"/>
  <c r="B340" i="5" s="1"/>
  <c r="D340" i="5" l="1"/>
  <c r="G340" i="5"/>
  <c r="K340" i="5" s="1"/>
  <c r="M340" i="5" s="1"/>
  <c r="C340" i="5" a="1"/>
  <c r="C340" i="5" s="1"/>
  <c r="E340" i="5" s="1"/>
  <c r="H340" i="5" l="1"/>
  <c r="I340" i="5" s="1"/>
  <c r="B341" i="5" s="1"/>
  <c r="C341" i="5" l="1" a="1"/>
  <c r="C341" i="5" s="1"/>
  <c r="E341" i="5" s="1"/>
  <c r="G341" i="5"/>
  <c r="K341" i="5" s="1"/>
  <c r="M341" i="5" s="1"/>
  <c r="D341" i="5"/>
  <c r="H341" i="5" s="1"/>
  <c r="I341" i="5" s="1"/>
  <c r="B342" i="5" s="1"/>
  <c r="C342" i="5" l="1" a="1"/>
  <c r="C342" i="5" s="1"/>
  <c r="E342" i="5" s="1"/>
  <c r="H342" i="5" s="1"/>
  <c r="I342" i="5" s="1"/>
  <c r="B343" i="5" s="1"/>
  <c r="G342" i="5"/>
  <c r="D342" i="5"/>
  <c r="M342" i="5"/>
  <c r="K342" i="5"/>
  <c r="G343" i="5" l="1"/>
  <c r="K343" i="5" s="1"/>
  <c r="M343" i="5" s="1"/>
  <c r="D343" i="5"/>
  <c r="C343" i="5" a="1"/>
  <c r="C343" i="5" s="1"/>
  <c r="E343" i="5" s="1"/>
  <c r="H343" i="5" s="1"/>
  <c r="I343" i="5" s="1"/>
  <c r="B344" i="5" s="1"/>
  <c r="C344" i="5" l="1" a="1"/>
  <c r="C344" i="5" s="1"/>
  <c r="E344" i="5" s="1"/>
  <c r="D344" i="5"/>
  <c r="G344" i="5"/>
  <c r="K344" i="5" s="1"/>
  <c r="M344" i="5" s="1"/>
  <c r="H344" i="5" l="1"/>
  <c r="I344" i="5" s="1"/>
  <c r="B345" i="5" s="1"/>
  <c r="C345" i="5" l="1" a="1"/>
  <c r="C345" i="5" s="1"/>
  <c r="E345" i="5" s="1"/>
  <c r="G345" i="5"/>
  <c r="K345" i="5" s="1"/>
  <c r="M345" i="5" s="1"/>
  <c r="D345" i="5"/>
  <c r="H345" i="5" l="1"/>
  <c r="I345" i="5" s="1"/>
  <c r="B346" i="5" s="1"/>
  <c r="G346" i="5" l="1"/>
  <c r="K346" i="5" s="1"/>
  <c r="M346" i="5" s="1"/>
  <c r="D346" i="5"/>
  <c r="C346" i="5" a="1"/>
  <c r="C346" i="5" s="1"/>
  <c r="E346" i="5" s="1"/>
  <c r="H346" i="5" l="1"/>
  <c r="I346" i="5" s="1"/>
  <c r="B347" i="5" s="1"/>
  <c r="G347" i="5" l="1"/>
  <c r="D347" i="5"/>
  <c r="C347" i="5" a="1"/>
  <c r="C347" i="5" s="1"/>
  <c r="E347" i="5" s="1"/>
  <c r="K347" i="5"/>
  <c r="M347" i="5" s="1"/>
  <c r="H347" i="5" l="1"/>
  <c r="I347" i="5" s="1"/>
  <c r="B348" i="5" s="1"/>
  <c r="G348" i="5" l="1"/>
  <c r="K348" i="5" s="1"/>
  <c r="M348" i="5" s="1"/>
  <c r="D348" i="5"/>
  <c r="C348" i="5" a="1"/>
  <c r="C348" i="5" s="1"/>
  <c r="E348" i="5" s="1"/>
  <c r="H348" i="5" l="1"/>
  <c r="I348" i="5" s="1"/>
  <c r="B349" i="5" s="1"/>
  <c r="C349" i="5" l="1" a="1"/>
  <c r="C349" i="5" s="1"/>
  <c r="E349" i="5" s="1"/>
  <c r="G349" i="5"/>
  <c r="K349" i="5" s="1"/>
  <c r="M349" i="5" s="1"/>
  <c r="D349" i="5"/>
  <c r="H349" i="5" l="1"/>
  <c r="I349" i="5" s="1"/>
  <c r="B350" i="5" s="1"/>
  <c r="D350" i="5" l="1"/>
  <c r="G350" i="5"/>
  <c r="K350" i="5" s="1"/>
  <c r="M350" i="5" s="1"/>
  <c r="C350" i="5" a="1"/>
  <c r="C350" i="5" s="1"/>
  <c r="E350" i="5" s="1"/>
  <c r="H350" i="5" s="1"/>
  <c r="I350" i="5" s="1"/>
  <c r="B351" i="5" s="1"/>
  <c r="G351" i="5" l="1"/>
  <c r="C351" i="5" a="1"/>
  <c r="C351" i="5" s="1"/>
  <c r="E351" i="5" s="1"/>
  <c r="K351" i="5"/>
  <c r="D351" i="5"/>
  <c r="M351" i="5"/>
  <c r="H351" i="5" l="1"/>
  <c r="I351" i="5" s="1"/>
  <c r="B352" i="5" s="1"/>
  <c r="D352" i="5" l="1"/>
  <c r="G352" i="5"/>
  <c r="K352" i="5" s="1"/>
  <c r="M352" i="5" s="1"/>
  <c r="C352" i="5" a="1"/>
  <c r="C352" i="5" s="1"/>
  <c r="E352" i="5" s="1"/>
  <c r="H352" i="5" s="1"/>
  <c r="I352" i="5" s="1"/>
  <c r="B353" i="5" s="1"/>
  <c r="D353" i="5" l="1"/>
  <c r="G353" i="5"/>
  <c r="K353" i="5" s="1"/>
  <c r="M353" i="5" s="1"/>
  <c r="C353" i="5" a="1"/>
  <c r="C353" i="5" s="1"/>
  <c r="E353" i="5" s="1"/>
  <c r="H353" i="5" s="1"/>
  <c r="I353" i="5" s="1"/>
  <c r="B354" i="5" s="1"/>
  <c r="D354" i="5" l="1"/>
  <c r="C354" i="5" a="1"/>
  <c r="C354" i="5" s="1"/>
  <c r="E354" i="5" s="1"/>
  <c r="G354" i="5"/>
  <c r="K354" i="5" s="1"/>
  <c r="M354" i="5" s="1"/>
  <c r="H354" i="5" l="1"/>
  <c r="I354" i="5" s="1"/>
  <c r="B355" i="5" s="1"/>
  <c r="G355" i="5" l="1"/>
  <c r="K355" i="5" s="1"/>
  <c r="M355" i="5" s="1"/>
  <c r="C355" i="5" a="1"/>
  <c r="C355" i="5" s="1"/>
  <c r="E355" i="5" s="1"/>
  <c r="D355" i="5"/>
  <c r="H355" i="5" l="1"/>
  <c r="I355" i="5" s="1"/>
  <c r="B356" i="5" s="1"/>
  <c r="G356" i="5" l="1"/>
  <c r="K356" i="5" s="1"/>
  <c r="M356" i="5" s="1"/>
  <c r="D356" i="5"/>
  <c r="C356" i="5" a="1"/>
  <c r="C356" i="5" s="1"/>
  <c r="E356" i="5" s="1"/>
  <c r="H356" i="5" l="1"/>
  <c r="I356" i="5" s="1"/>
  <c r="B357" i="5" s="1"/>
  <c r="G357" i="5" l="1"/>
  <c r="C357" i="5" a="1"/>
  <c r="C357" i="5" s="1"/>
  <c r="E357" i="5" s="1"/>
  <c r="M357" i="5"/>
  <c r="D357" i="5"/>
  <c r="K357" i="5"/>
  <c r="H357" i="5" l="1"/>
  <c r="I357" i="5" s="1"/>
  <c r="B358" i="5" s="1"/>
  <c r="G358" i="5" l="1"/>
  <c r="C358" i="5" a="1"/>
  <c r="C358" i="5" s="1"/>
  <c r="E358" i="5" s="1"/>
  <c r="D358" i="5"/>
  <c r="K358" i="5"/>
  <c r="M358" i="5" s="1"/>
  <c r="H358" i="5" l="1"/>
  <c r="I358" i="5" s="1"/>
  <c r="B359" i="5" s="1"/>
  <c r="D359" i="5" l="1"/>
  <c r="G359" i="5"/>
  <c r="C359" i="5" a="1"/>
  <c r="C359" i="5" s="1"/>
  <c r="E359" i="5" s="1"/>
  <c r="H359" i="5" s="1"/>
  <c r="I359" i="5" s="1"/>
  <c r="B360" i="5" s="1"/>
  <c r="M359" i="5"/>
  <c r="K359" i="5"/>
  <c r="D360" i="5" l="1"/>
  <c r="C360" i="5" a="1"/>
  <c r="C360" i="5" s="1"/>
  <c r="E360" i="5" s="1"/>
  <c r="G360" i="5"/>
  <c r="K360" i="5" s="1"/>
  <c r="M360" i="5" s="1"/>
  <c r="H360" i="5" l="1"/>
  <c r="I360" i="5" s="1"/>
  <c r="B361" i="5" s="1"/>
  <c r="C361" i="5" l="1" a="1"/>
  <c r="C361" i="5" s="1"/>
  <c r="E361" i="5" s="1"/>
  <c r="D361" i="5"/>
  <c r="G361" i="5"/>
  <c r="M361" i="5"/>
  <c r="K361" i="5"/>
  <c r="H361" i="5" l="1"/>
  <c r="I361" i="5" s="1"/>
  <c r="B362" i="5" s="1"/>
  <c r="C362" i="5" l="1" a="1"/>
  <c r="C362" i="5" s="1"/>
  <c r="E362" i="5" s="1"/>
  <c r="G362" i="5"/>
  <c r="K362" i="5" s="1"/>
  <c r="M362" i="5" s="1"/>
  <c r="D362" i="5"/>
  <c r="H362" i="5" l="1"/>
  <c r="I362" i="5" s="1"/>
  <c r="B363" i="5" s="1"/>
  <c r="G363" i="5" l="1"/>
  <c r="K363" i="5"/>
  <c r="M363" i="5" s="1"/>
  <c r="C363" i="5" a="1"/>
  <c r="C363" i="5" s="1"/>
  <c r="E363" i="5" s="1"/>
  <c r="D363" i="5"/>
  <c r="H363" i="5" l="1"/>
  <c r="I363" i="5" s="1"/>
  <c r="B364" i="5" s="1"/>
  <c r="C364" i="5" l="1" a="1"/>
  <c r="C364" i="5" s="1"/>
  <c r="E364" i="5" s="1"/>
  <c r="H364" i="5" s="1"/>
  <c r="I364" i="5" s="1"/>
  <c r="B365" i="5" s="1"/>
  <c r="G364" i="5"/>
  <c r="D364" i="5"/>
  <c r="K364" i="5"/>
  <c r="M364" i="5"/>
  <c r="C365" i="5" l="1" a="1"/>
  <c r="C365" i="5" s="1"/>
  <c r="E365" i="5" s="1"/>
  <c r="G365" i="5"/>
  <c r="K365" i="5" s="1"/>
  <c r="M365" i="5" s="1"/>
  <c r="D365" i="5"/>
  <c r="H365" i="5" l="1"/>
  <c r="I365" i="5" s="1"/>
  <c r="B366" i="5" s="1"/>
  <c r="G366" i="5" l="1"/>
  <c r="K366" i="5" s="1"/>
  <c r="M366" i="5" s="1"/>
  <c r="C366" i="5" a="1"/>
  <c r="C366" i="5" s="1"/>
  <c r="E366" i="5" s="1"/>
  <c r="D366" i="5"/>
  <c r="H366" i="5" l="1"/>
  <c r="I366" i="5" s="1"/>
  <c r="B367" i="5" s="1"/>
  <c r="D367" i="5" l="1"/>
  <c r="C367" i="5" a="1"/>
  <c r="C367" i="5" s="1"/>
  <c r="E367" i="5" s="1"/>
  <c r="G367" i="5"/>
  <c r="H367" i="5" l="1"/>
  <c r="I367" i="5" s="1"/>
  <c r="B368" i="5" s="1"/>
  <c r="K367" i="5"/>
  <c r="M367" i="5" s="1"/>
  <c r="D368" i="5" l="1"/>
  <c r="M368" i="5"/>
  <c r="G368" i="5"/>
  <c r="C368" i="5" a="1"/>
  <c r="C368" i="5" s="1"/>
  <c r="E368" i="5" s="1"/>
  <c r="K368" i="5"/>
  <c r="H368" i="5" l="1"/>
  <c r="I368" i="5" s="1"/>
  <c r="B369" i="5" s="1"/>
  <c r="C369" i="5" l="1" a="1"/>
  <c r="C369" i="5" s="1"/>
  <c r="E369" i="5" s="1"/>
  <c r="G369" i="5"/>
  <c r="K369" i="5" s="1"/>
  <c r="M369" i="5" s="1"/>
  <c r="D369" i="5"/>
  <c r="H369" i="5" l="1"/>
  <c r="I369" i="5" s="1"/>
  <c r="B370" i="5" s="1"/>
  <c r="G370" i="5" l="1"/>
  <c r="K370" i="5" s="1"/>
  <c r="M370" i="5" s="1"/>
  <c r="C370" i="5" a="1"/>
  <c r="C370" i="5" s="1"/>
  <c r="E370" i="5" s="1"/>
  <c r="D370" i="5"/>
  <c r="H370" i="5" l="1"/>
  <c r="I370" i="5" s="1"/>
  <c r="B371" i="5" s="1"/>
  <c r="D371" i="5" l="1"/>
  <c r="C371" i="5" a="1"/>
  <c r="C371" i="5" s="1"/>
  <c r="E371" i="5" s="1"/>
  <c r="G371" i="5"/>
  <c r="K371" i="5" s="1"/>
  <c r="M371" i="5" s="1"/>
  <c r="H371" i="5" l="1"/>
  <c r="I371" i="5" s="1"/>
  <c r="B372" i="5" s="1"/>
  <c r="D372" i="5" l="1"/>
  <c r="G372" i="5"/>
  <c r="K372" i="5"/>
  <c r="C372" i="5" a="1"/>
  <c r="C372" i="5" s="1"/>
  <c r="E372" i="5" s="1"/>
  <c r="H372" i="5" s="1"/>
  <c r="I372" i="5" s="1"/>
  <c r="B373" i="5" s="1"/>
  <c r="M372" i="5"/>
  <c r="G373" i="5" l="1"/>
  <c r="K373" i="5" s="1"/>
  <c r="M373" i="5" s="1"/>
  <c r="C373" i="5" a="1"/>
  <c r="C373" i="5" s="1"/>
  <c r="E373" i="5" s="1"/>
  <c r="D373" i="5"/>
  <c r="H373" i="5" l="1"/>
  <c r="I373" i="5" s="1"/>
  <c r="B374" i="5" s="1"/>
  <c r="D374" i="5" l="1"/>
  <c r="C374" i="5" a="1"/>
  <c r="C374" i="5" s="1"/>
  <c r="E374" i="5" s="1"/>
  <c r="G374" i="5"/>
  <c r="K374" i="5" s="1"/>
  <c r="M374" i="5" s="1"/>
  <c r="H374" i="5" l="1"/>
  <c r="I374" i="5" s="1"/>
  <c r="B375" i="5" s="1"/>
  <c r="G375" i="5" l="1"/>
  <c r="M375" i="5"/>
  <c r="K375" i="5"/>
  <c r="C375" i="5" a="1"/>
  <c r="C375" i="5" s="1"/>
  <c r="E375" i="5" s="1"/>
  <c r="D375" i="5"/>
  <c r="H375" i="5" l="1"/>
  <c r="I375" i="5" s="1"/>
  <c r="B376" i="5" s="1"/>
  <c r="G376" i="5" l="1"/>
  <c r="K376" i="5" s="1"/>
  <c r="M376" i="5" s="1"/>
  <c r="C376" i="5" a="1"/>
  <c r="C376" i="5" s="1"/>
  <c r="E376" i="5" s="1"/>
  <c r="D376" i="5"/>
  <c r="H376" i="5" l="1"/>
  <c r="I376" i="5" s="1"/>
  <c r="B377" i="5" s="1"/>
  <c r="G377" i="5" l="1"/>
  <c r="D377" i="5"/>
  <c r="M377" i="5"/>
  <c r="K377" i="5"/>
  <c r="C377" i="5" a="1"/>
  <c r="C377" i="5" s="1"/>
  <c r="E377" i="5" s="1"/>
  <c r="H377" i="5" s="1"/>
  <c r="I377" i="5" s="1"/>
  <c r="B378" i="5" s="1"/>
  <c r="D378" i="5" l="1"/>
  <c r="G378" i="5"/>
  <c r="C378" i="5" a="1"/>
  <c r="C378" i="5" s="1"/>
  <c r="E378" i="5" s="1"/>
  <c r="M378" i="5"/>
  <c r="K378" i="5"/>
  <c r="H378" i="5" l="1"/>
  <c r="I378" i="5" s="1"/>
  <c r="B379" i="5" s="1"/>
  <c r="D379" i="5" l="1"/>
  <c r="C379" i="5" a="1"/>
  <c r="C379" i="5" s="1"/>
  <c r="E379" i="5" s="1"/>
  <c r="G379" i="5"/>
  <c r="K379" i="5" s="1"/>
  <c r="M379" i="5" s="1"/>
  <c r="H379" i="5" l="1"/>
  <c r="I379" i="5" s="1"/>
  <c r="B380" i="5" s="1"/>
  <c r="G380" i="5" l="1"/>
  <c r="K380" i="5" s="1"/>
  <c r="M380" i="5" s="1"/>
  <c r="D380" i="5"/>
  <c r="C380" i="5" a="1"/>
  <c r="C380" i="5" s="1"/>
  <c r="E380" i="5" s="1"/>
  <c r="H380" i="5" l="1"/>
  <c r="I380" i="5" s="1"/>
  <c r="B381" i="5" s="1"/>
  <c r="G381" i="5" l="1"/>
  <c r="C381" i="5" a="1"/>
  <c r="C381" i="5" s="1"/>
  <c r="E381" i="5" s="1"/>
  <c r="M381" i="5"/>
  <c r="D381" i="5"/>
  <c r="K381" i="5"/>
  <c r="H381" i="5" l="1"/>
  <c r="I381" i="5" s="1"/>
  <c r="B382" i="5" s="1"/>
  <c r="G382" i="5" l="1"/>
  <c r="M382" i="5"/>
  <c r="D382" i="5"/>
  <c r="K382" i="5"/>
  <c r="C382" i="5" a="1"/>
  <c r="C382" i="5" s="1"/>
  <c r="E382" i="5" s="1"/>
  <c r="H382" i="5" l="1"/>
  <c r="I382" i="5" s="1"/>
  <c r="B383" i="5" s="1"/>
  <c r="G383" i="5" l="1"/>
  <c r="K383" i="5" s="1"/>
  <c r="M383" i="5" s="1"/>
  <c r="D383" i="5"/>
  <c r="C383" i="5" a="1"/>
  <c r="C383" i="5" s="1"/>
  <c r="E383" i="5" s="1"/>
  <c r="H383" i="5" l="1"/>
  <c r="I383" i="5" s="1"/>
  <c r="B384" i="5" s="1"/>
  <c r="G384" i="5" l="1"/>
  <c r="M384" i="5"/>
  <c r="D384" i="5"/>
  <c r="C384" i="5" a="1"/>
  <c r="C384" i="5" s="1"/>
  <c r="E384" i="5" s="1"/>
  <c r="H384" i="5" s="1"/>
  <c r="I384" i="5" s="1"/>
  <c r="B385" i="5" s="1"/>
  <c r="K384" i="5"/>
  <c r="G385" i="5" l="1"/>
  <c r="K385" i="5" s="1"/>
  <c r="M385" i="5" s="1"/>
  <c r="D385" i="5"/>
  <c r="C385" i="5" a="1"/>
  <c r="C385" i="5" s="1"/>
  <c r="E385" i="5" s="1"/>
  <c r="H385" i="5" l="1"/>
  <c r="I385" i="5" s="1"/>
  <c r="B386" i="5" s="1"/>
  <c r="D386" i="5" l="1"/>
  <c r="G386" i="5"/>
  <c r="K386" i="5"/>
  <c r="M386" i="5"/>
  <c r="C386" i="5" a="1"/>
  <c r="C386" i="5" s="1"/>
  <c r="E386" i="5" s="1"/>
  <c r="H386" i="5" s="1"/>
  <c r="I386" i="5" s="1"/>
  <c r="B387" i="5" s="1"/>
  <c r="C387" i="5" l="1" a="1"/>
  <c r="C387" i="5" s="1"/>
  <c r="E387" i="5" s="1"/>
  <c r="G387" i="5"/>
  <c r="K387" i="5" s="1"/>
  <c r="M387" i="5" s="1"/>
  <c r="D387" i="5"/>
  <c r="H387" i="5" l="1"/>
  <c r="I387" i="5" s="1"/>
  <c r="B388" i="5" s="1"/>
  <c r="C388" i="5" l="1" a="1"/>
  <c r="C388" i="5" s="1"/>
  <c r="E388" i="5" s="1"/>
  <c r="H388" i="5" s="1"/>
  <c r="I388" i="5" s="1"/>
  <c r="B389" i="5" s="1"/>
  <c r="G388" i="5"/>
  <c r="D388" i="5"/>
  <c r="K388" i="5"/>
  <c r="M388" i="5" s="1"/>
  <c r="C389" i="5" l="1" a="1"/>
  <c r="C389" i="5" s="1"/>
  <c r="E389" i="5" s="1"/>
  <c r="D389" i="5"/>
  <c r="G389" i="5"/>
  <c r="K389" i="5" s="1"/>
  <c r="M389" i="5" s="1"/>
  <c r="H389" i="5" l="1"/>
  <c r="I389" i="5" s="1"/>
  <c r="B390" i="5" s="1"/>
  <c r="D390" i="5" l="1"/>
  <c r="G390" i="5"/>
  <c r="K390" i="5" s="1"/>
  <c r="M390" i="5" s="1"/>
  <c r="C390" i="5" a="1"/>
  <c r="C390" i="5" s="1"/>
  <c r="E390" i="5" s="1"/>
  <c r="H390" i="5" s="1"/>
  <c r="I390" i="5" s="1"/>
  <c r="B391" i="5" s="1"/>
  <c r="D391" i="5" l="1"/>
  <c r="G391" i="5"/>
  <c r="M391" i="5"/>
  <c r="C391" i="5" a="1"/>
  <c r="C391" i="5" s="1"/>
  <c r="E391" i="5" s="1"/>
  <c r="H391" i="5" s="1"/>
  <c r="I391" i="5" s="1"/>
  <c r="B392" i="5" s="1"/>
  <c r="K391" i="5"/>
  <c r="G392" i="5" l="1"/>
  <c r="M392" i="5"/>
  <c r="D392" i="5"/>
  <c r="K392" i="5"/>
  <c r="C392" i="5" a="1"/>
  <c r="C392" i="5" s="1"/>
  <c r="E392" i="5" s="1"/>
  <c r="H392" i="5" s="1"/>
  <c r="I392" i="5" s="1"/>
  <c r="B393" i="5" s="1"/>
  <c r="G393" i="5" l="1"/>
  <c r="K393" i="5" s="1"/>
  <c r="M393" i="5" s="1"/>
  <c r="C393" i="5" a="1"/>
  <c r="C393" i="5" s="1"/>
  <c r="E393" i="5" s="1"/>
  <c r="D393" i="5"/>
  <c r="H393" i="5" l="1"/>
  <c r="I393" i="5" s="1"/>
  <c r="B394" i="5" s="1"/>
  <c r="C394" i="5" l="1" a="1"/>
  <c r="C394" i="5" s="1"/>
  <c r="E394" i="5" s="1"/>
  <c r="D394" i="5"/>
  <c r="G394" i="5"/>
  <c r="K394" i="5" s="1"/>
  <c r="M394" i="5" s="1"/>
  <c r="H394" i="5" l="1"/>
  <c r="I394" i="5" s="1"/>
  <c r="B395" i="5" s="1"/>
  <c r="C395" i="5" l="1" a="1"/>
  <c r="C395" i="5" s="1"/>
  <c r="E395" i="5" s="1"/>
  <c r="G395" i="5"/>
  <c r="K395" i="5" s="1"/>
  <c r="M395" i="5" s="1"/>
  <c r="D395" i="5"/>
  <c r="H395" i="5" s="1"/>
  <c r="I395" i="5" s="1"/>
  <c r="B396" i="5" s="1"/>
  <c r="C396" i="5" l="1" a="1"/>
  <c r="C396" i="5" s="1"/>
  <c r="E396" i="5" s="1"/>
  <c r="G396" i="5"/>
  <c r="K396" i="5" s="1"/>
  <c r="M396" i="5" s="1"/>
  <c r="D396" i="5"/>
  <c r="H396" i="5" l="1"/>
  <c r="I396" i="5" s="1"/>
  <c r="B397" i="5" s="1"/>
  <c r="C397" i="5" l="1" a="1"/>
  <c r="C397" i="5" s="1"/>
  <c r="E397" i="5" s="1"/>
  <c r="G397" i="5"/>
  <c r="D397" i="5"/>
  <c r="K397" i="5"/>
  <c r="M397" i="5"/>
  <c r="H397" i="5" l="1"/>
  <c r="I397" i="5" s="1"/>
  <c r="B398" i="5" s="1"/>
  <c r="D398" i="5" l="1"/>
  <c r="G398" i="5"/>
  <c r="K398" i="5" s="1"/>
  <c r="M398" i="5" s="1"/>
  <c r="C398" i="5" a="1"/>
  <c r="C398" i="5" s="1"/>
  <c r="E398" i="5" s="1"/>
  <c r="H398" i="5" l="1"/>
  <c r="I398" i="5" s="1"/>
  <c r="B399" i="5" s="1"/>
  <c r="C399" i="5" l="1" a="1"/>
  <c r="C399" i="5" s="1"/>
  <c r="E399" i="5" s="1"/>
  <c r="H399" i="5" s="1"/>
  <c r="I399" i="5" s="1"/>
  <c r="B400" i="5" s="1"/>
  <c r="M399" i="5"/>
  <c r="D399" i="5"/>
  <c r="G399" i="5"/>
  <c r="K399" i="5"/>
  <c r="C400" i="5" l="1" a="1"/>
  <c r="C400" i="5" s="1"/>
  <c r="E400" i="5" s="1"/>
  <c r="H400" i="5" s="1"/>
  <c r="I400" i="5" s="1"/>
  <c r="B401" i="5" s="1"/>
  <c r="G400" i="5"/>
  <c r="K400" i="5" s="1"/>
  <c r="M400" i="5" s="1"/>
  <c r="D400" i="5"/>
  <c r="G401" i="5" l="1"/>
  <c r="K401" i="5" s="1"/>
  <c r="M401" i="5" s="1"/>
  <c r="C401" i="5" a="1"/>
  <c r="C401" i="5" s="1"/>
  <c r="E401" i="5" s="1"/>
  <c r="D401" i="5"/>
  <c r="H401" i="5" l="1"/>
  <c r="I401" i="5" s="1"/>
  <c r="B402" i="5" s="1"/>
  <c r="D402" i="5" l="1"/>
  <c r="C402" i="5" a="1"/>
  <c r="C402" i="5" s="1"/>
  <c r="E402" i="5" s="1"/>
  <c r="G402" i="5"/>
  <c r="K402" i="5" s="1"/>
  <c r="M402" i="5" s="1"/>
  <c r="H402" i="5" l="1"/>
  <c r="I402" i="5" s="1"/>
  <c r="B403" i="5" s="1"/>
  <c r="D403" i="5" l="1"/>
  <c r="G403" i="5"/>
  <c r="C403" i="5" a="1"/>
  <c r="C403" i="5" s="1"/>
  <c r="E403" i="5" s="1"/>
  <c r="H403" i="5" s="1"/>
  <c r="I403" i="5" s="1"/>
  <c r="B404" i="5" s="1"/>
  <c r="K403" i="5"/>
  <c r="M403" i="5"/>
  <c r="D404" i="5" l="1"/>
  <c r="C404" i="5" a="1"/>
  <c r="C404" i="5" s="1"/>
  <c r="E404" i="5" s="1"/>
  <c r="G404" i="5"/>
  <c r="H404" i="5" l="1"/>
  <c r="I404" i="5" s="1"/>
  <c r="B405" i="5" s="1"/>
  <c r="K404" i="5"/>
  <c r="M404" i="5" s="1"/>
  <c r="D405" i="5" l="1"/>
  <c r="C405" i="5" a="1"/>
  <c r="C405" i="5" s="1"/>
  <c r="E405" i="5" s="1"/>
  <c r="G405" i="5"/>
  <c r="K405" i="5" s="1"/>
  <c r="M405" i="5" s="1"/>
  <c r="H405" i="5" l="1"/>
  <c r="I405" i="5" s="1"/>
  <c r="B406" i="5" s="1"/>
  <c r="G406" i="5" l="1"/>
  <c r="C406" i="5" a="1"/>
  <c r="C406" i="5" s="1"/>
  <c r="E406" i="5" s="1"/>
  <c r="K406" i="5"/>
  <c r="M406" i="5" s="1"/>
  <c r="D406" i="5"/>
  <c r="H406" i="5" s="1"/>
  <c r="I406" i="5" s="1"/>
  <c r="B407" i="5" s="1"/>
  <c r="G407" i="5" l="1"/>
  <c r="K407" i="5" s="1"/>
  <c r="M407" i="5" s="1"/>
  <c r="C407" i="5" a="1"/>
  <c r="C407" i="5" s="1"/>
  <c r="E407" i="5" s="1"/>
  <c r="D407" i="5"/>
  <c r="H407" i="5" l="1"/>
  <c r="I407" i="5" s="1"/>
  <c r="B408" i="5" s="1"/>
  <c r="C408" i="5" l="1" a="1"/>
  <c r="C408" i="5" s="1"/>
  <c r="E408" i="5" s="1"/>
  <c r="D408" i="5"/>
  <c r="G408" i="5"/>
  <c r="K408" i="5" s="1"/>
  <c r="M408" i="5" s="1"/>
  <c r="H408" i="5" l="1"/>
  <c r="I408" i="5" s="1"/>
  <c r="B409" i="5" s="1"/>
  <c r="C409" i="5" l="1" a="1"/>
  <c r="C409" i="5" s="1"/>
  <c r="E409" i="5" s="1"/>
  <c r="D409" i="5"/>
  <c r="G409" i="5"/>
  <c r="K409" i="5" s="1"/>
  <c r="M409" i="5" s="1"/>
  <c r="H409" i="5" l="1"/>
  <c r="I409" i="5" s="1"/>
  <c r="B410" i="5" s="1"/>
  <c r="G410" i="5" l="1"/>
  <c r="K410" i="5" s="1"/>
  <c r="M410" i="5" s="1"/>
  <c r="C410" i="5" a="1"/>
  <c r="C410" i="5" s="1"/>
  <c r="E410" i="5" s="1"/>
  <c r="D410" i="5"/>
  <c r="H410" i="5" l="1"/>
  <c r="I410" i="5" s="1"/>
  <c r="B411" i="5" s="1"/>
  <c r="G411" i="5" l="1"/>
  <c r="K411" i="5" s="1"/>
  <c r="M411" i="5" s="1"/>
  <c r="D411" i="5"/>
  <c r="C411" i="5" a="1"/>
  <c r="C411" i="5" s="1"/>
  <c r="E411" i="5" s="1"/>
  <c r="H411" i="5" l="1"/>
  <c r="I411" i="5" s="1"/>
  <c r="B412" i="5" s="1"/>
  <c r="D412" i="5" l="1"/>
  <c r="G412" i="5"/>
  <c r="C412" i="5" a="1"/>
  <c r="C412" i="5" s="1"/>
  <c r="E412" i="5" s="1"/>
  <c r="H412" i="5" s="1"/>
  <c r="I412" i="5" s="1"/>
  <c r="B413" i="5" s="1"/>
  <c r="K412" i="5"/>
  <c r="M412" i="5" s="1"/>
  <c r="G413" i="5" l="1"/>
  <c r="K413" i="5" s="1"/>
  <c r="M413" i="5" s="1"/>
  <c r="C413" i="5" a="1"/>
  <c r="C413" i="5" s="1"/>
  <c r="E413" i="5" s="1"/>
  <c r="D413" i="5"/>
  <c r="H413" i="5" l="1"/>
  <c r="I413" i="5" s="1"/>
  <c r="B414" i="5" s="1"/>
  <c r="G414" i="5" l="1"/>
  <c r="M414" i="5"/>
  <c r="C414" i="5" a="1"/>
  <c r="C414" i="5" s="1"/>
  <c r="E414" i="5" s="1"/>
  <c r="D414" i="5"/>
  <c r="K414" i="5"/>
  <c r="H414" i="5" l="1"/>
  <c r="I414" i="5" s="1"/>
  <c r="B415" i="5" s="1"/>
  <c r="G415" i="5" l="1"/>
  <c r="K415" i="5" s="1"/>
  <c r="M415" i="5" s="1"/>
  <c r="C415" i="5" a="1"/>
  <c r="C415" i="5" s="1"/>
  <c r="E415" i="5" s="1"/>
  <c r="D415" i="5"/>
  <c r="H415" i="5" l="1"/>
  <c r="I415" i="5" s="1"/>
  <c r="B416" i="5" s="1"/>
  <c r="C416" i="5" l="1" a="1"/>
  <c r="C416" i="5" s="1"/>
  <c r="E416" i="5" s="1"/>
  <c r="G416" i="5"/>
  <c r="K416" i="5" s="1"/>
  <c r="M416" i="5" s="1"/>
  <c r="D416" i="5"/>
  <c r="H416" i="5" l="1"/>
  <c r="I416" i="5" s="1"/>
  <c r="B417" i="5" s="1"/>
  <c r="C417" i="5" l="1" a="1"/>
  <c r="C417" i="5" s="1"/>
  <c r="E417" i="5" s="1"/>
  <c r="G417" i="5"/>
  <c r="M417" i="5"/>
  <c r="D417" i="5"/>
  <c r="K417" i="5"/>
  <c r="H417" i="5" l="1"/>
  <c r="I417" i="5" s="1"/>
  <c r="B418" i="5" s="1"/>
  <c r="G418" i="5" l="1"/>
  <c r="D418" i="5"/>
  <c r="K418" i="5"/>
  <c r="M418" i="5"/>
  <c r="C418" i="5" a="1"/>
  <c r="C418" i="5" s="1"/>
  <c r="E418" i="5" s="1"/>
  <c r="H418" i="5" l="1"/>
  <c r="I418" i="5" s="1"/>
  <c r="B419" i="5" s="1"/>
  <c r="D419" i="5" l="1"/>
  <c r="G419" i="5"/>
  <c r="K419" i="5" s="1"/>
  <c r="M419" i="5" s="1"/>
  <c r="C419" i="5" a="1"/>
  <c r="C419" i="5" s="1"/>
  <c r="E419" i="5" s="1"/>
  <c r="H419" i="5" l="1"/>
  <c r="I419" i="5" s="1"/>
  <c r="B420" i="5" s="1"/>
  <c r="C420" i="5" l="1" a="1"/>
  <c r="C420" i="5" s="1"/>
  <c r="E420" i="5" s="1"/>
  <c r="G420" i="5"/>
  <c r="K420" i="5" s="1"/>
  <c r="M420" i="5" s="1"/>
  <c r="D420" i="5"/>
  <c r="H420" i="5" s="1"/>
  <c r="I420" i="5" s="1"/>
  <c r="B421" i="5" s="1"/>
  <c r="G421" i="5" l="1"/>
  <c r="K421" i="5" s="1"/>
  <c r="M421" i="5" s="1"/>
  <c r="D421" i="5"/>
  <c r="C421" i="5" a="1"/>
  <c r="C421" i="5" s="1"/>
  <c r="E421" i="5" s="1"/>
  <c r="H421" i="5" l="1"/>
  <c r="I421" i="5" s="1"/>
  <c r="B422" i="5" s="1"/>
  <c r="G422" i="5" l="1"/>
  <c r="M422" i="5"/>
  <c r="K422" i="5"/>
  <c r="D422" i="5"/>
  <c r="C422" i="5" a="1"/>
  <c r="C422" i="5" s="1"/>
  <c r="E422" i="5" s="1"/>
  <c r="H422" i="5" l="1"/>
  <c r="I422" i="5" s="1"/>
  <c r="B423" i="5" s="1"/>
  <c r="D423" i="5" l="1"/>
  <c r="G423" i="5"/>
  <c r="K423" i="5" s="1"/>
  <c r="M423" i="5" s="1"/>
  <c r="C423" i="5" a="1"/>
  <c r="C423" i="5" s="1"/>
  <c r="E423" i="5" s="1"/>
  <c r="H423" i="5" l="1"/>
  <c r="I423" i="5" s="1"/>
  <c r="B424" i="5" s="1"/>
  <c r="D424" i="5" l="1"/>
  <c r="C424" i="5" a="1"/>
  <c r="C424" i="5" s="1"/>
  <c r="E424" i="5" s="1"/>
  <c r="G424" i="5"/>
  <c r="K424" i="5" s="1"/>
  <c r="M424" i="5" s="1"/>
  <c r="H424" i="5" l="1"/>
  <c r="I424" i="5" s="1"/>
  <c r="B425" i="5" s="1"/>
  <c r="G425" i="5" l="1"/>
  <c r="D425" i="5"/>
  <c r="C425" i="5" a="1"/>
  <c r="C425" i="5" s="1"/>
  <c r="E425" i="5" s="1"/>
  <c r="H425" i="5" s="1"/>
  <c r="I425" i="5" s="1"/>
  <c r="B426" i="5" s="1"/>
  <c r="K425" i="5"/>
  <c r="M425" i="5"/>
  <c r="G426" i="5" l="1"/>
  <c r="K426" i="5" s="1"/>
  <c r="M426" i="5" s="1"/>
  <c r="C426" i="5" a="1"/>
  <c r="C426" i="5" s="1"/>
  <c r="E426" i="5" s="1"/>
  <c r="D426" i="5"/>
  <c r="H426" i="5" s="1"/>
  <c r="I426" i="5" s="1"/>
  <c r="B427" i="5" s="1"/>
  <c r="C427" i="5" l="1" a="1"/>
  <c r="C427" i="5" s="1"/>
  <c r="E427" i="5" s="1"/>
  <c r="G427" i="5"/>
  <c r="K427" i="5" s="1"/>
  <c r="M427" i="5" s="1"/>
  <c r="D427" i="5"/>
  <c r="H427" i="5" s="1"/>
  <c r="I427" i="5" s="1"/>
  <c r="B428" i="5" s="1"/>
  <c r="C428" i="5" l="1" a="1"/>
  <c r="C428" i="5" s="1"/>
  <c r="E428" i="5" s="1"/>
  <c r="H428" i="5" s="1"/>
  <c r="I428" i="5" s="1"/>
  <c r="B429" i="5" s="1"/>
  <c r="G428" i="5"/>
  <c r="K428" i="5" s="1"/>
  <c r="M428" i="5" s="1"/>
  <c r="D428" i="5"/>
  <c r="G429" i="5" l="1"/>
  <c r="K429" i="5" s="1"/>
  <c r="M429" i="5" s="1"/>
  <c r="D429" i="5"/>
  <c r="C429" i="5" a="1"/>
  <c r="C429" i="5" s="1"/>
  <c r="E429" i="5" s="1"/>
  <c r="H429" i="5" l="1"/>
  <c r="I429" i="5" s="1"/>
  <c r="B430" i="5" s="1"/>
  <c r="C430" i="5" l="1" a="1"/>
  <c r="C430" i="5" s="1"/>
  <c r="E430" i="5" s="1"/>
  <c r="D430" i="5"/>
  <c r="G430" i="5"/>
  <c r="K430" i="5" s="1"/>
  <c r="M430" i="5" s="1"/>
  <c r="H430" i="5" l="1"/>
  <c r="I430" i="5" s="1"/>
  <c r="B431" i="5" s="1"/>
  <c r="C431" i="5" l="1" a="1"/>
  <c r="C431" i="5" s="1"/>
  <c r="E431" i="5" s="1"/>
  <c r="H431" i="5" s="1"/>
  <c r="I431" i="5" s="1"/>
  <c r="B432" i="5" s="1"/>
  <c r="G431" i="5"/>
  <c r="M431" i="5"/>
  <c r="D431" i="5"/>
  <c r="K431" i="5"/>
  <c r="G432" i="5" l="1"/>
  <c r="K432" i="5" s="1"/>
  <c r="M432" i="5" s="1"/>
  <c r="C432" i="5" a="1"/>
  <c r="C432" i="5" s="1"/>
  <c r="E432" i="5" s="1"/>
  <c r="D432" i="5"/>
  <c r="H432" i="5" s="1"/>
  <c r="I432" i="5" s="1"/>
  <c r="B433" i="5" s="1"/>
  <c r="C433" i="5" l="1" a="1"/>
  <c r="C433" i="5" s="1"/>
  <c r="E433" i="5" s="1"/>
  <c r="D433" i="5"/>
  <c r="G433" i="5"/>
  <c r="K433" i="5" s="1"/>
  <c r="M433" i="5" s="1"/>
  <c r="H433" i="5" l="1"/>
  <c r="I433" i="5" s="1"/>
  <c r="B434" i="5" s="1"/>
  <c r="D434" i="5" l="1"/>
  <c r="G434" i="5"/>
  <c r="K434" i="5" s="1"/>
  <c r="M434" i="5" s="1"/>
  <c r="C434" i="5" a="1"/>
  <c r="C434" i="5" s="1"/>
  <c r="E434" i="5" s="1"/>
  <c r="H434" i="5" l="1"/>
  <c r="I434" i="5" s="1"/>
  <c r="B435" i="5" s="1"/>
  <c r="D435" i="5" l="1"/>
  <c r="G435" i="5"/>
  <c r="C435" i="5" a="1"/>
  <c r="C435" i="5" s="1"/>
  <c r="E435" i="5" s="1"/>
  <c r="H435" i="5" l="1"/>
  <c r="I435" i="5" s="1"/>
  <c r="B436" i="5" s="1"/>
  <c r="K435" i="5"/>
  <c r="M435" i="5" s="1"/>
  <c r="C436" i="5" l="1" a="1"/>
  <c r="C436" i="5" s="1"/>
  <c r="E436" i="5" s="1"/>
  <c r="G436" i="5"/>
  <c r="K436" i="5" s="1"/>
  <c r="M436" i="5" s="1"/>
  <c r="D436" i="5"/>
  <c r="H436" i="5" s="1"/>
  <c r="I436" i="5" s="1"/>
  <c r="B437" i="5" s="1"/>
  <c r="C437" i="5" l="1" a="1"/>
  <c r="C437" i="5" s="1"/>
  <c r="E437" i="5" s="1"/>
  <c r="G437" i="5"/>
  <c r="K437" i="5" s="1"/>
  <c r="M437" i="5" s="1"/>
  <c r="D437" i="5"/>
  <c r="H437" i="5" s="1"/>
  <c r="I437" i="5" s="1"/>
  <c r="B438" i="5" s="1"/>
  <c r="D438" i="5" l="1"/>
  <c r="C438" i="5" a="1"/>
  <c r="C438" i="5" s="1"/>
  <c r="E438" i="5" s="1"/>
  <c r="G438" i="5"/>
  <c r="K438" i="5" s="1"/>
  <c r="M438" i="5" s="1"/>
  <c r="H438" i="5" l="1"/>
  <c r="I438" i="5" s="1"/>
  <c r="B439" i="5" s="1"/>
  <c r="G439" i="5" l="1"/>
  <c r="K439" i="5" s="1"/>
  <c r="M439" i="5" s="1"/>
  <c r="D439" i="5"/>
  <c r="C439" i="5" a="1"/>
  <c r="C439" i="5" s="1"/>
  <c r="E439" i="5" s="1"/>
  <c r="H439" i="5" l="1"/>
  <c r="I439" i="5" s="1"/>
  <c r="B440" i="5" s="1"/>
  <c r="D440" i="5" l="1"/>
  <c r="C440" i="5" a="1"/>
  <c r="C440" i="5" s="1"/>
  <c r="E440" i="5" s="1"/>
  <c r="G440" i="5"/>
  <c r="H440" i="5" l="1"/>
  <c r="I440" i="5" s="1"/>
  <c r="B441" i="5" s="1"/>
  <c r="K440" i="5"/>
  <c r="M440" i="5" s="1"/>
  <c r="G441" i="5" l="1"/>
  <c r="K441" i="5"/>
  <c r="M441" i="5"/>
  <c r="D441" i="5"/>
  <c r="C441" i="5" a="1"/>
  <c r="C441" i="5" s="1"/>
  <c r="E441" i="5" s="1"/>
  <c r="H441" i="5" l="1"/>
  <c r="I441" i="5" s="1"/>
  <c r="B442" i="5" s="1"/>
  <c r="G442" i="5" l="1"/>
  <c r="K442" i="5" s="1"/>
  <c r="M442" i="5" s="1"/>
  <c r="C442" i="5" a="1"/>
  <c r="C442" i="5" s="1"/>
  <c r="E442" i="5" s="1"/>
  <c r="H442" i="5" s="1"/>
  <c r="I442" i="5" s="1"/>
  <c r="B443" i="5" s="1"/>
  <c r="D442" i="5"/>
  <c r="G443" i="5" l="1"/>
  <c r="K443" i="5" s="1"/>
  <c r="M443" i="5" s="1"/>
  <c r="C443" i="5" a="1"/>
  <c r="C443" i="5" s="1"/>
  <c r="E443" i="5" s="1"/>
  <c r="D443" i="5"/>
  <c r="H443" i="5" s="1"/>
  <c r="I443" i="5" s="1"/>
  <c r="B444" i="5" s="1"/>
  <c r="C444" i="5" l="1" a="1"/>
  <c r="C444" i="5" s="1"/>
  <c r="E444" i="5" s="1"/>
  <c r="G444" i="5"/>
  <c r="K444" i="5" s="1"/>
  <c r="M444" i="5" s="1"/>
  <c r="D444" i="5"/>
  <c r="H444" i="5" s="1"/>
  <c r="I444" i="5" s="1"/>
  <c r="B445" i="5" s="1"/>
  <c r="C445" i="5" l="1" a="1"/>
  <c r="C445" i="5" s="1"/>
  <c r="E445" i="5" s="1"/>
  <c r="G445" i="5"/>
  <c r="K445" i="5" s="1"/>
  <c r="M445" i="5" s="1"/>
  <c r="D445" i="5"/>
  <c r="H445" i="5" s="1"/>
  <c r="I445" i="5" s="1"/>
  <c r="B446" i="5" s="1"/>
  <c r="D446" i="5" l="1"/>
  <c r="C446" i="5" a="1"/>
  <c r="C446" i="5" s="1"/>
  <c r="E446" i="5" s="1"/>
  <c r="G446" i="5"/>
  <c r="K446" i="5" s="1"/>
  <c r="M446" i="5" s="1"/>
  <c r="H446" i="5" l="1"/>
  <c r="I446" i="5" s="1"/>
  <c r="B447" i="5" s="1"/>
  <c r="G447" i="5" l="1"/>
  <c r="M447" i="5"/>
  <c r="D447" i="5"/>
  <c r="C447" i="5" a="1"/>
  <c r="C447" i="5" s="1"/>
  <c r="E447" i="5" s="1"/>
  <c r="K447" i="5"/>
  <c r="H447" i="5" l="1"/>
  <c r="I447" i="5" s="1"/>
  <c r="B448" i="5" s="1"/>
  <c r="D448" i="5" l="1"/>
  <c r="G448" i="5"/>
  <c r="K448" i="5" s="1"/>
  <c r="M448" i="5" s="1"/>
  <c r="C448" i="5" a="1"/>
  <c r="C448" i="5" s="1"/>
  <c r="E448" i="5" s="1"/>
  <c r="H448" i="5" s="1"/>
  <c r="I448" i="5" s="1"/>
  <c r="B449" i="5" s="1"/>
  <c r="D449" i="5" l="1"/>
  <c r="C449" i="5" a="1"/>
  <c r="C449" i="5" s="1"/>
  <c r="E449" i="5" s="1"/>
  <c r="G449" i="5"/>
  <c r="K449" i="5" s="1"/>
  <c r="M449" i="5" s="1"/>
  <c r="H449" i="5" l="1"/>
  <c r="I449" i="5" s="1"/>
  <c r="B450" i="5" s="1"/>
  <c r="G450" i="5" l="1"/>
  <c r="K450" i="5" s="1"/>
  <c r="M450" i="5" s="1"/>
  <c r="D450" i="5"/>
  <c r="C450" i="5" a="1"/>
  <c r="C450" i="5" s="1"/>
  <c r="E450" i="5" s="1"/>
  <c r="H450" i="5" l="1"/>
  <c r="I450" i="5" s="1"/>
  <c r="B451" i="5" s="1"/>
  <c r="G451" i="5" l="1"/>
  <c r="K451" i="5" s="1"/>
  <c r="M451" i="5" s="1"/>
  <c r="C451" i="5" a="1"/>
  <c r="C451" i="5" s="1"/>
  <c r="E451" i="5" s="1"/>
  <c r="D451" i="5"/>
  <c r="H451" i="5" l="1"/>
  <c r="I451" i="5" s="1"/>
  <c r="B452" i="5" s="1"/>
  <c r="G452" i="5" l="1"/>
  <c r="M452" i="5"/>
  <c r="C452" i="5" a="1"/>
  <c r="C452" i="5" s="1"/>
  <c r="E452" i="5" s="1"/>
  <c r="D452" i="5"/>
  <c r="K452" i="5"/>
  <c r="H452" i="5" l="1"/>
  <c r="I452" i="5" s="1"/>
  <c r="B453" i="5" s="1"/>
  <c r="G453" i="5" l="1"/>
  <c r="M453" i="5"/>
  <c r="D453" i="5"/>
  <c r="K453" i="5"/>
  <c r="C453" i="5" a="1"/>
  <c r="C453" i="5" s="1"/>
  <c r="E453" i="5" s="1"/>
  <c r="H453" i="5" l="1"/>
  <c r="I453" i="5" s="1"/>
  <c r="B454" i="5" s="1"/>
  <c r="C454" i="5" l="1" a="1"/>
  <c r="C454" i="5" s="1"/>
  <c r="E454" i="5" s="1"/>
  <c r="G454" i="5"/>
  <c r="K454" i="5" s="1"/>
  <c r="M454" i="5" s="1"/>
  <c r="D454" i="5"/>
  <c r="H454" i="5" l="1"/>
  <c r="I454" i="5" s="1"/>
  <c r="B455" i="5" s="1"/>
  <c r="G455" i="5" l="1"/>
  <c r="K455" i="5" s="1"/>
  <c r="M455" i="5" s="1"/>
  <c r="D455" i="5"/>
  <c r="C455" i="5" a="1"/>
  <c r="C455" i="5" s="1"/>
  <c r="E455" i="5" s="1"/>
  <c r="H455" i="5" l="1"/>
  <c r="I455" i="5" s="1"/>
  <c r="B456" i="5" s="1"/>
  <c r="D456" i="5" l="1"/>
  <c r="G456" i="5"/>
  <c r="K456" i="5" s="1"/>
  <c r="M456" i="5" s="1"/>
  <c r="C456" i="5" a="1"/>
  <c r="C456" i="5" s="1"/>
  <c r="E456" i="5" s="1"/>
  <c r="H456" i="5" l="1"/>
  <c r="I456" i="5" s="1"/>
  <c r="B457" i="5" s="1"/>
  <c r="C457" i="5" l="1" a="1"/>
  <c r="C457" i="5" s="1"/>
  <c r="E457" i="5" s="1"/>
  <c r="D457" i="5"/>
  <c r="G457" i="5"/>
  <c r="K457" i="5" s="1"/>
  <c r="M457" i="5" s="1"/>
  <c r="H457" i="5" l="1"/>
  <c r="I457" i="5" s="1"/>
  <c r="B458" i="5" s="1"/>
  <c r="C458" i="5" l="1" a="1"/>
  <c r="C458" i="5" s="1"/>
  <c r="E458" i="5" s="1"/>
  <c r="D458" i="5"/>
  <c r="G458" i="5"/>
  <c r="K458" i="5" s="1"/>
  <c r="M458" i="5" s="1"/>
  <c r="H458" i="5" l="1"/>
  <c r="I458" i="5" s="1"/>
  <c r="B459" i="5" s="1"/>
  <c r="G459" i="5" l="1"/>
  <c r="K459" i="5" s="1"/>
  <c r="M459" i="5" s="1"/>
  <c r="D459" i="5"/>
  <c r="C459" i="5" a="1"/>
  <c r="C459" i="5" s="1"/>
  <c r="E459" i="5" s="1"/>
  <c r="H459" i="5" l="1"/>
  <c r="I459" i="5" s="1"/>
  <c r="B460" i="5" s="1"/>
  <c r="G460" i="5" l="1"/>
  <c r="K460" i="5" s="1"/>
  <c r="M460" i="5" s="1"/>
  <c r="D460" i="5"/>
  <c r="C460" i="5" a="1"/>
  <c r="C460" i="5" s="1"/>
  <c r="E460" i="5" s="1"/>
  <c r="H460" i="5" l="1"/>
  <c r="I460" i="5" s="1"/>
  <c r="B461" i="5" s="1"/>
  <c r="D461" i="5" l="1"/>
  <c r="G461" i="5"/>
  <c r="K461" i="5" s="1"/>
  <c r="M461" i="5" s="1"/>
  <c r="C461" i="5" a="1"/>
  <c r="C461" i="5" s="1"/>
  <c r="E461" i="5" s="1"/>
  <c r="H461" i="5" s="1"/>
  <c r="I461" i="5" s="1"/>
  <c r="B462" i="5" s="1"/>
  <c r="G462" i="5" l="1"/>
  <c r="D462" i="5"/>
  <c r="C462" i="5" a="1"/>
  <c r="C462" i="5" s="1"/>
  <c r="E462" i="5" s="1"/>
  <c r="K462" i="5"/>
  <c r="M462" i="5"/>
  <c r="H462" i="5" l="1"/>
  <c r="I462" i="5" s="1"/>
  <c r="B463" i="5" s="1"/>
  <c r="D463" i="5" l="1"/>
  <c r="C463" i="5" a="1"/>
  <c r="C463" i="5" s="1"/>
  <c r="E463" i="5" s="1"/>
  <c r="G463" i="5"/>
  <c r="K463" i="5" s="1"/>
  <c r="M463" i="5" s="1"/>
  <c r="H463" i="5" l="1"/>
  <c r="I463" i="5" s="1"/>
  <c r="B464" i="5" s="1"/>
  <c r="C464" i="5" l="1" a="1"/>
  <c r="C464" i="5" s="1"/>
  <c r="E464" i="5" s="1"/>
  <c r="G464" i="5"/>
  <c r="K464" i="5" s="1"/>
  <c r="M464" i="5" s="1"/>
  <c r="D464" i="5"/>
  <c r="H464" i="5" l="1"/>
  <c r="I464" i="5" s="1"/>
  <c r="B465" i="5" s="1"/>
  <c r="D465" i="5" l="1"/>
  <c r="C465" i="5" a="1"/>
  <c r="C465" i="5" s="1"/>
  <c r="E465" i="5" s="1"/>
  <c r="G465" i="5"/>
  <c r="K465" i="5" s="1"/>
  <c r="M465" i="5" s="1"/>
  <c r="H465" i="5" l="1"/>
  <c r="I465" i="5" s="1"/>
  <c r="B466" i="5" s="1"/>
  <c r="G466" i="5" l="1"/>
  <c r="M466" i="5"/>
  <c r="D466" i="5"/>
  <c r="K466" i="5"/>
  <c r="C466" i="5" a="1"/>
  <c r="C466" i="5" s="1"/>
  <c r="E466" i="5" s="1"/>
  <c r="H466" i="5" s="1"/>
  <c r="I466" i="5" s="1"/>
  <c r="B467" i="5" s="1"/>
  <c r="D467" i="5" l="1"/>
  <c r="G467" i="5"/>
  <c r="K467" i="5" s="1"/>
  <c r="M467" i="5" s="1"/>
  <c r="C467" i="5" a="1"/>
  <c r="C467" i="5" s="1"/>
  <c r="E467" i="5" s="1"/>
  <c r="H467" i="5" l="1"/>
  <c r="I467" i="5" s="1"/>
  <c r="B468" i="5" s="1"/>
  <c r="C468" i="5" l="1" a="1"/>
  <c r="C468" i="5" s="1"/>
  <c r="E468" i="5" s="1"/>
  <c r="G468" i="5"/>
  <c r="D468" i="5"/>
  <c r="K468" i="5"/>
  <c r="M468" i="5" s="1"/>
  <c r="H468" i="5" l="1"/>
  <c r="I468" i="5" s="1"/>
  <c r="B469" i="5" s="1"/>
  <c r="D469" i="5" l="1"/>
  <c r="C469" i="5" a="1"/>
  <c r="C469" i="5" s="1"/>
  <c r="E469" i="5" s="1"/>
  <c r="G469" i="5"/>
  <c r="H469" i="5" s="1"/>
  <c r="I469" i="5" s="1"/>
  <c r="B470" i="5" s="1"/>
  <c r="G470" i="5" l="1"/>
  <c r="M470" i="5"/>
  <c r="D470" i="5"/>
  <c r="K470" i="5"/>
  <c r="C470" i="5" a="1"/>
  <c r="C470" i="5" s="1"/>
  <c r="E470" i="5" s="1"/>
  <c r="K469" i="5"/>
  <c r="M469" i="5" s="1"/>
  <c r="H470" i="5" l="1"/>
  <c r="I470" i="5" s="1"/>
  <c r="B471" i="5" s="1"/>
  <c r="C471" i="5" l="1" a="1"/>
  <c r="C471" i="5" s="1"/>
  <c r="E471" i="5" s="1"/>
  <c r="D471" i="5"/>
  <c r="G471" i="5"/>
  <c r="K471" i="5" s="1"/>
  <c r="M471" i="5" s="1"/>
  <c r="H471" i="5" l="1"/>
  <c r="I471" i="5" s="1"/>
  <c r="B472" i="5" s="1"/>
  <c r="G472" i="5" l="1"/>
  <c r="K472" i="5" s="1"/>
  <c r="M472" i="5" s="1"/>
  <c r="D472" i="5"/>
  <c r="H472" i="5" s="1"/>
  <c r="I472" i="5" s="1"/>
  <c r="B473" i="5" s="1"/>
  <c r="C472" i="5" a="1"/>
  <c r="C472" i="5" s="1"/>
  <c r="E472" i="5" s="1"/>
  <c r="C473" i="5" l="1" a="1"/>
  <c r="C473" i="5" s="1"/>
  <c r="E473" i="5" s="1"/>
  <c r="M473" i="5"/>
  <c r="G473" i="5"/>
  <c r="D473" i="5"/>
  <c r="K473" i="5"/>
  <c r="H473" i="5" l="1"/>
  <c r="I473" i="5" s="1"/>
  <c r="B474" i="5" s="1"/>
  <c r="D474" i="5" l="1"/>
  <c r="C474" i="5" a="1"/>
  <c r="C474" i="5" s="1"/>
  <c r="E474" i="5" s="1"/>
  <c r="G474" i="5"/>
  <c r="H474" i="5" l="1"/>
  <c r="I474" i="5" s="1"/>
  <c r="B475" i="5" s="1"/>
  <c r="K474" i="5"/>
  <c r="M474" i="5" s="1"/>
  <c r="D475" i="5" l="1"/>
  <c r="G475" i="5"/>
  <c r="K475" i="5" s="1"/>
  <c r="M475" i="5" s="1"/>
  <c r="C475" i="5" a="1"/>
  <c r="C475" i="5" s="1"/>
  <c r="E475" i="5" s="1"/>
  <c r="H475" i="5" l="1"/>
  <c r="I475" i="5" s="1"/>
  <c r="B476" i="5" s="1"/>
  <c r="D476" i="5" l="1"/>
  <c r="C476" i="5" a="1"/>
  <c r="C476" i="5" s="1"/>
  <c r="E476" i="5" s="1"/>
  <c r="G476" i="5"/>
  <c r="K476" i="5" s="1"/>
  <c r="M476" i="5" s="1"/>
  <c r="H476" i="5" l="1"/>
  <c r="I476" i="5" s="1"/>
  <c r="B477" i="5" s="1"/>
  <c r="C477" i="5" l="1" a="1"/>
  <c r="C477" i="5" s="1"/>
  <c r="E477" i="5" s="1"/>
  <c r="D477" i="5"/>
  <c r="G477" i="5"/>
  <c r="K477" i="5"/>
  <c r="M477" i="5"/>
  <c r="H477" i="5" l="1"/>
  <c r="I477" i="5" s="1"/>
  <c r="B478" i="5" s="1"/>
  <c r="D478" i="5" l="1"/>
  <c r="C478" i="5" a="1"/>
  <c r="C478" i="5" s="1"/>
  <c r="E478" i="5" s="1"/>
  <c r="G478" i="5"/>
  <c r="K478" i="5" s="1"/>
  <c r="M478" i="5" s="1"/>
  <c r="H478" i="5" l="1"/>
  <c r="I478" i="5" s="1"/>
  <c r="B479" i="5" s="1"/>
  <c r="D479" i="5" l="1"/>
  <c r="G479" i="5"/>
  <c r="K479" i="5" s="1"/>
  <c r="M479" i="5" s="1"/>
  <c r="C479" i="5" a="1"/>
  <c r="C479" i="5" s="1"/>
  <c r="E479" i="5" s="1"/>
  <c r="H479" i="5" l="1"/>
  <c r="I479" i="5" s="1"/>
  <c r="B480" i="5" s="1"/>
  <c r="G480" i="5" l="1"/>
  <c r="K480" i="5" s="1"/>
  <c r="M480" i="5" s="1"/>
  <c r="C480" i="5" a="1"/>
  <c r="C480" i="5" s="1"/>
  <c r="E480" i="5" s="1"/>
  <c r="D480" i="5"/>
  <c r="H480" i="5" l="1"/>
  <c r="I480" i="5" s="1"/>
  <c r="B481" i="5" s="1"/>
  <c r="G481" i="5" l="1"/>
  <c r="C481" i="5" a="1"/>
  <c r="C481" i="5" s="1"/>
  <c r="E481" i="5" s="1"/>
  <c r="M481" i="5"/>
  <c r="K481" i="5"/>
  <c r="D481" i="5"/>
  <c r="H481" i="5" l="1"/>
  <c r="I481" i="5" s="1"/>
  <c r="B482" i="5" s="1"/>
  <c r="D482" i="5" l="1"/>
  <c r="G482" i="5"/>
  <c r="M482" i="5"/>
  <c r="C482" i="5" a="1"/>
  <c r="C482" i="5" s="1"/>
  <c r="E482" i="5" s="1"/>
  <c r="K482" i="5"/>
  <c r="H482" i="5" l="1"/>
  <c r="I482" i="5" s="1"/>
  <c r="B483" i="5" s="1"/>
  <c r="D483" i="5" l="1"/>
  <c r="G483" i="5"/>
  <c r="K483" i="5" s="1"/>
  <c r="M483" i="5" s="1"/>
  <c r="C483" i="5" a="1"/>
  <c r="C483" i="5" s="1"/>
  <c r="E483" i="5" s="1"/>
  <c r="H483" i="5" l="1"/>
  <c r="I483" i="5" s="1"/>
  <c r="B484" i="5" s="1"/>
  <c r="C484" i="5" l="1" a="1"/>
  <c r="C484" i="5" s="1"/>
  <c r="E484" i="5" s="1"/>
  <c r="M484" i="5"/>
  <c r="G484" i="5"/>
  <c r="D484" i="5"/>
  <c r="K484" i="5"/>
  <c r="H484" i="5" l="1"/>
  <c r="I484" i="5" s="1"/>
  <c r="B485" i="5" s="1"/>
  <c r="C485" i="5" l="1" a="1"/>
  <c r="C485" i="5" s="1"/>
  <c r="E485" i="5" s="1"/>
  <c r="D485" i="5"/>
  <c r="G485" i="5"/>
  <c r="K485" i="5" s="1"/>
  <c r="M485" i="5" s="1"/>
  <c r="H485" i="5" l="1"/>
  <c r="I485" i="5" s="1"/>
  <c r="B486" i="5" s="1"/>
  <c r="D486" i="5" l="1"/>
  <c r="G486" i="5"/>
  <c r="K486" i="5"/>
  <c r="C486" i="5" a="1"/>
  <c r="C486" i="5" s="1"/>
  <c r="E486" i="5" s="1"/>
  <c r="H486" i="5" s="1"/>
  <c r="I486" i="5" s="1"/>
  <c r="B487" i="5" s="1"/>
  <c r="M486" i="5"/>
  <c r="G487" i="5" l="1"/>
  <c r="K487" i="5" s="1"/>
  <c r="M487" i="5" s="1"/>
  <c r="C487" i="5" a="1"/>
  <c r="C487" i="5" s="1"/>
  <c r="E487" i="5" s="1"/>
  <c r="D487" i="5"/>
  <c r="H487" i="5" l="1"/>
  <c r="I487" i="5" s="1"/>
  <c r="B488" i="5" s="1"/>
  <c r="D488" i="5" l="1"/>
  <c r="G488" i="5"/>
  <c r="K488" i="5" s="1"/>
  <c r="M488" i="5" s="1"/>
  <c r="C488" i="5" a="1"/>
  <c r="C488" i="5" s="1"/>
  <c r="E488" i="5" s="1"/>
  <c r="H488" i="5" l="1"/>
  <c r="I488" i="5" s="1"/>
  <c r="B489" i="5" s="1"/>
  <c r="D489" i="5" l="1"/>
  <c r="C489" i="5" a="1"/>
  <c r="C489" i="5" s="1"/>
  <c r="E489" i="5" s="1"/>
  <c r="G489" i="5"/>
  <c r="K489" i="5" s="1"/>
  <c r="M489" i="5" s="1"/>
  <c r="H489" i="5" l="1"/>
  <c r="I489" i="5" s="1"/>
  <c r="B490" i="5" s="1"/>
  <c r="C490" i="5" l="1" a="1"/>
  <c r="C490" i="5" s="1"/>
  <c r="E490" i="5" s="1"/>
  <c r="H490" i="5" s="1"/>
  <c r="I490" i="5" s="1"/>
  <c r="B491" i="5" s="1"/>
  <c r="D490" i="5"/>
  <c r="G490" i="5"/>
  <c r="K490" i="5" s="1"/>
  <c r="M490" i="5" s="1"/>
  <c r="D491" i="5" l="1"/>
  <c r="C491" i="5" a="1"/>
  <c r="C491" i="5" s="1"/>
  <c r="E491" i="5" s="1"/>
  <c r="G491" i="5"/>
  <c r="K491" i="5" s="1"/>
  <c r="M491" i="5" s="1"/>
  <c r="H491" i="5" l="1"/>
  <c r="I491" i="5" s="1"/>
  <c r="B492" i="5" s="1"/>
  <c r="D492" i="5" l="1"/>
  <c r="G492" i="5"/>
  <c r="C492" i="5" a="1"/>
  <c r="C492" i="5" s="1"/>
  <c r="E492" i="5" s="1"/>
  <c r="H492" i="5" l="1"/>
  <c r="I492" i="5" s="1"/>
  <c r="B493" i="5" s="1"/>
  <c r="K492" i="5"/>
  <c r="M492" i="5" s="1"/>
  <c r="C493" i="5" l="1" a="1"/>
  <c r="C493" i="5" s="1"/>
  <c r="E493" i="5" s="1"/>
  <c r="H493" i="5" s="1"/>
  <c r="I493" i="5" s="1"/>
  <c r="B494" i="5" s="1"/>
  <c r="D493" i="5"/>
  <c r="G493" i="5"/>
  <c r="K493" i="5"/>
  <c r="M493" i="5"/>
  <c r="C494" i="5" l="1" a="1"/>
  <c r="C494" i="5" s="1"/>
  <c r="E494" i="5" s="1"/>
  <c r="D494" i="5"/>
  <c r="G494" i="5"/>
  <c r="K494" i="5" s="1"/>
  <c r="M494" i="5" s="1"/>
  <c r="H494" i="5" l="1"/>
  <c r="I494" i="5" s="1"/>
  <c r="B495" i="5" s="1"/>
  <c r="C495" i="5" l="1" a="1"/>
  <c r="C495" i="5" s="1"/>
  <c r="E495" i="5" s="1"/>
  <c r="D495" i="5"/>
  <c r="G495" i="5"/>
  <c r="K495" i="5" s="1"/>
  <c r="M495" i="5" s="1"/>
  <c r="H495" i="5" l="1"/>
  <c r="I495" i="5" s="1"/>
  <c r="B496" i="5" s="1"/>
  <c r="C496" i="5" l="1" a="1"/>
  <c r="C496" i="5" s="1"/>
  <c r="E496" i="5" s="1"/>
  <c r="D496" i="5"/>
  <c r="G496" i="5"/>
  <c r="K496" i="5" s="1"/>
  <c r="M496" i="5" s="1"/>
  <c r="H496" i="5" l="1"/>
  <c r="I496" i="5" s="1"/>
  <c r="B497" i="5" s="1"/>
  <c r="C497" i="5" l="1" a="1"/>
  <c r="C497" i="5" s="1"/>
  <c r="E497" i="5" s="1"/>
  <c r="D497" i="5"/>
  <c r="G497" i="5"/>
  <c r="K497" i="5" s="1"/>
  <c r="M497" i="5" s="1"/>
  <c r="H497" i="5" l="1"/>
  <c r="I497" i="5" s="1"/>
  <c r="B498" i="5" s="1"/>
  <c r="G498" i="5" l="1"/>
  <c r="K498" i="5" s="1"/>
  <c r="M498" i="5" s="1"/>
  <c r="C498" i="5" a="1"/>
  <c r="C498" i="5" s="1"/>
  <c r="E498" i="5" s="1"/>
  <c r="D498" i="5"/>
  <c r="H498" i="5" l="1"/>
  <c r="I498" i="5" s="1"/>
  <c r="B499" i="5" s="1"/>
  <c r="D499" i="5" l="1"/>
  <c r="C499" i="5" a="1"/>
  <c r="C499" i="5" s="1"/>
  <c r="E499" i="5" s="1"/>
  <c r="G499" i="5"/>
  <c r="K499" i="5" s="1"/>
  <c r="M499" i="5" s="1"/>
  <c r="H499" i="5" l="1"/>
  <c r="I499" i="5" s="1"/>
  <c r="B500" i="5" s="1"/>
  <c r="D500" i="5" l="1"/>
  <c r="C500" i="5" a="1"/>
  <c r="C500" i="5" s="1"/>
  <c r="E500" i="5" s="1"/>
  <c r="G500" i="5"/>
  <c r="K500" i="5" s="1"/>
  <c r="M500" i="5" s="1"/>
  <c r="H500" i="5" l="1"/>
  <c r="I500" i="5" s="1"/>
  <c r="B501" i="5" s="1"/>
  <c r="C501" i="5" l="1" a="1"/>
  <c r="C501" i="5" s="1"/>
  <c r="E501" i="5" s="1"/>
  <c r="G501" i="5"/>
  <c r="D501" i="5"/>
  <c r="M501" i="5"/>
  <c r="K501" i="5"/>
  <c r="H501" i="5" l="1"/>
  <c r="I501" i="5" s="1"/>
  <c r="B502" i="5" s="1"/>
  <c r="D502" i="5" l="1"/>
  <c r="C502" i="5" a="1"/>
  <c r="C502" i="5" s="1"/>
  <c r="E502" i="5" s="1"/>
  <c r="G502" i="5"/>
  <c r="K502" i="5" s="1"/>
  <c r="M502" i="5" s="1"/>
  <c r="H502" i="5" l="1"/>
  <c r="I502" i="5" s="1"/>
  <c r="B503" i="5" s="1"/>
  <c r="C503" i="5" l="1" a="1"/>
  <c r="C503" i="5" s="1"/>
  <c r="E503" i="5" s="1"/>
  <c r="D503" i="5"/>
  <c r="G503" i="5"/>
  <c r="M503" i="5"/>
  <c r="K503" i="5"/>
  <c r="H503" i="5" l="1"/>
  <c r="I503" i="5" s="1"/>
  <c r="B504" i="5" s="1"/>
  <c r="C504" i="5" l="1" a="1"/>
  <c r="C504" i="5" s="1"/>
  <c r="E504" i="5" s="1"/>
  <c r="D504" i="5"/>
  <c r="G504" i="5"/>
  <c r="H504" i="5" l="1"/>
  <c r="I504" i="5" s="1"/>
  <c r="B505" i="5" s="1"/>
  <c r="K504" i="5"/>
  <c r="M504" i="5" s="1"/>
  <c r="D505" i="5" l="1"/>
  <c r="C505" i="5" a="1"/>
  <c r="C505" i="5" s="1"/>
  <c r="E505" i="5" s="1"/>
  <c r="G505" i="5"/>
  <c r="K505" i="5" s="1"/>
  <c r="M505" i="5" s="1"/>
  <c r="H505" i="5" l="1"/>
  <c r="I505" i="5" s="1"/>
  <c r="B506" i="5" s="1"/>
  <c r="C506" i="5" l="1" a="1"/>
  <c r="C506" i="5" s="1"/>
  <c r="E506" i="5" s="1"/>
  <c r="D506" i="5"/>
  <c r="G506" i="5"/>
  <c r="K506" i="5" s="1"/>
  <c r="M506" i="5" s="1"/>
  <c r="H506" i="5" l="1"/>
  <c r="I506" i="5" s="1"/>
  <c r="B507" i="5" s="1"/>
  <c r="C507" i="5" l="1" a="1"/>
  <c r="C507" i="5" s="1"/>
  <c r="E507" i="5" s="1"/>
  <c r="D507" i="5"/>
  <c r="G507" i="5"/>
  <c r="K507" i="5" s="1"/>
  <c r="M507" i="5" s="1"/>
  <c r="H507" i="5" l="1"/>
  <c r="I507" i="5" s="1"/>
  <c r="B508" i="5" s="1"/>
  <c r="C508" i="5" l="1" a="1"/>
  <c r="C508" i="5" s="1"/>
  <c r="E508" i="5" s="1"/>
  <c r="D508" i="5"/>
  <c r="H508" i="5" s="1"/>
  <c r="I508" i="5" s="1"/>
  <c r="B509" i="5" s="1"/>
  <c r="G508" i="5"/>
  <c r="K508" i="5" s="1"/>
  <c r="M508" i="5" s="1"/>
  <c r="C509" i="5" l="1" a="1"/>
  <c r="C509" i="5" s="1"/>
  <c r="E509" i="5" s="1"/>
  <c r="G509" i="5"/>
  <c r="K509" i="5" s="1"/>
  <c r="M509" i="5" s="1"/>
  <c r="D509" i="5"/>
  <c r="H509" i="5" l="1"/>
  <c r="I509" i="5" s="1"/>
  <c r="B510" i="5" s="1"/>
  <c r="D510" i="5" l="1"/>
  <c r="G510" i="5"/>
  <c r="C510" i="5" a="1"/>
  <c r="C510" i="5" s="1"/>
  <c r="E510" i="5" s="1"/>
  <c r="H510" i="5" l="1"/>
  <c r="I510" i="5" s="1"/>
  <c r="B511" i="5" s="1"/>
  <c r="K510" i="5"/>
  <c r="M510" i="5" s="1"/>
  <c r="G511" i="5" l="1"/>
  <c r="K511" i="5" s="1"/>
  <c r="M511" i="5" s="1"/>
  <c r="D511" i="5"/>
  <c r="C511" i="5" a="1"/>
  <c r="C511" i="5" s="1"/>
  <c r="E511" i="5" s="1"/>
  <c r="H511" i="5" l="1"/>
  <c r="I511" i="5" s="1"/>
  <c r="B512" i="5" s="1"/>
  <c r="C512" i="5" l="1" a="1"/>
  <c r="C512" i="5" s="1"/>
  <c r="E512" i="5" s="1"/>
  <c r="H512" i="5" s="1"/>
  <c r="I512" i="5" s="1"/>
  <c r="B513" i="5" s="1"/>
  <c r="G512" i="5"/>
  <c r="K512" i="5" s="1"/>
  <c r="M512" i="5" s="1"/>
  <c r="D512" i="5"/>
  <c r="D513" i="5" l="1"/>
  <c r="G513" i="5"/>
  <c r="K513" i="5"/>
  <c r="C513" i="5" a="1"/>
  <c r="C513" i="5" s="1"/>
  <c r="E513" i="5" s="1"/>
  <c r="H513" i="5" s="1"/>
  <c r="I513" i="5" s="1"/>
  <c r="B514" i="5" s="1"/>
  <c r="M513" i="5"/>
  <c r="D514" i="5" l="1"/>
  <c r="G514" i="5"/>
  <c r="K514" i="5" s="1"/>
  <c r="M514" i="5" s="1"/>
  <c r="C514" i="5" a="1"/>
  <c r="C514" i="5" s="1"/>
  <c r="E514" i="5" s="1"/>
  <c r="H514" i="5" l="1"/>
  <c r="I514" i="5" s="1"/>
  <c r="B515" i="5" s="1"/>
  <c r="G515" i="5" l="1"/>
  <c r="K515" i="5"/>
  <c r="D515" i="5"/>
  <c r="M515" i="5"/>
  <c r="C515" i="5" a="1"/>
  <c r="C515" i="5" s="1"/>
  <c r="E515" i="5" s="1"/>
  <c r="H515" i="5" l="1"/>
  <c r="I515" i="5" s="1"/>
  <c r="B516" i="5" s="1"/>
  <c r="D516" i="5" l="1"/>
  <c r="G516" i="5"/>
  <c r="K516" i="5" s="1"/>
  <c r="M516" i="5" s="1"/>
  <c r="C516" i="5" a="1"/>
  <c r="C516" i="5" s="1"/>
  <c r="E516" i="5" s="1"/>
  <c r="H516" i="5" l="1"/>
  <c r="I516" i="5" s="1"/>
  <c r="B517" i="5" s="1"/>
  <c r="C517" i="5" l="1" a="1"/>
  <c r="C517" i="5" s="1"/>
  <c r="E517" i="5" s="1"/>
  <c r="D517" i="5"/>
  <c r="G517" i="5"/>
  <c r="K517" i="5" s="1"/>
  <c r="M517" i="5" s="1"/>
  <c r="H517" i="5" l="1"/>
  <c r="I517" i="5" s="1"/>
  <c r="B518" i="5" s="1"/>
  <c r="G518" i="5" l="1"/>
  <c r="M518" i="5"/>
  <c r="K518" i="5"/>
  <c r="D518" i="5"/>
  <c r="C518" i="5" a="1"/>
  <c r="C518" i="5" s="1"/>
  <c r="E518" i="5" s="1"/>
  <c r="H518" i="5" l="1"/>
  <c r="I518" i="5" s="1"/>
  <c r="B519" i="5" s="1"/>
  <c r="G519" i="5" l="1"/>
  <c r="K519" i="5" s="1"/>
  <c r="M519" i="5" s="1"/>
  <c r="C519" i="5" a="1"/>
  <c r="C519" i="5" s="1"/>
  <c r="E519" i="5" s="1"/>
  <c r="D519" i="5"/>
  <c r="H519" i="5" l="1"/>
  <c r="I519" i="5" s="1"/>
  <c r="B520" i="5" s="1"/>
  <c r="C520" i="5" l="1" a="1"/>
  <c r="C520" i="5" s="1"/>
  <c r="E520" i="5" s="1"/>
  <c r="G520" i="5"/>
  <c r="K520" i="5" s="1"/>
  <c r="M520" i="5" s="1"/>
  <c r="D520" i="5"/>
  <c r="H520" i="5" s="1"/>
  <c r="I520" i="5" s="1"/>
  <c r="B521" i="5" s="1"/>
  <c r="G521" i="5" l="1"/>
  <c r="K521" i="5" s="1"/>
  <c r="M521" i="5" s="1"/>
  <c r="D521" i="5"/>
  <c r="C521" i="5" a="1"/>
  <c r="C521" i="5" s="1"/>
  <c r="E521" i="5" s="1"/>
  <c r="H521" i="5" s="1"/>
  <c r="I521" i="5" s="1"/>
  <c r="B522" i="5" s="1"/>
  <c r="D522" i="5" l="1"/>
  <c r="G522" i="5"/>
  <c r="C522" i="5" a="1"/>
  <c r="C522" i="5" s="1"/>
  <c r="E522" i="5" s="1"/>
  <c r="H522" i="5" l="1"/>
  <c r="I522" i="5" s="1"/>
  <c r="B523" i="5" s="1"/>
  <c r="K522" i="5"/>
  <c r="M522" i="5" s="1"/>
  <c r="C523" i="5" l="1" a="1"/>
  <c r="C523" i="5" s="1"/>
  <c r="E523" i="5" s="1"/>
  <c r="G523" i="5"/>
  <c r="K523" i="5" s="1"/>
  <c r="M523" i="5" s="1"/>
  <c r="D523" i="5"/>
  <c r="H523" i="5" l="1"/>
  <c r="I523" i="5" s="1"/>
  <c r="B524" i="5" s="1"/>
  <c r="C524" i="5" l="1" a="1"/>
  <c r="C524" i="5" s="1"/>
  <c r="E524" i="5" s="1"/>
  <c r="G524" i="5"/>
  <c r="M524" i="5"/>
  <c r="D524" i="5"/>
  <c r="K524" i="5"/>
  <c r="H524" i="5" l="1"/>
  <c r="I524" i="5" s="1"/>
  <c r="B525" i="5" s="1"/>
  <c r="C525" i="5" l="1" a="1"/>
  <c r="C525" i="5" s="1"/>
  <c r="E525" i="5" s="1"/>
  <c r="D525" i="5"/>
  <c r="G525" i="5"/>
  <c r="K525" i="5" s="1"/>
  <c r="M525" i="5" s="1"/>
  <c r="H525" i="5" l="1"/>
  <c r="I525" i="5" s="1"/>
  <c r="B526" i="5" s="1"/>
  <c r="G526" i="5" l="1"/>
  <c r="K526" i="5" s="1"/>
  <c r="M526" i="5" s="1"/>
  <c r="C526" i="5" a="1"/>
  <c r="C526" i="5" s="1"/>
  <c r="E526" i="5" s="1"/>
  <c r="D526" i="5"/>
  <c r="H526" i="5" s="1"/>
  <c r="I526" i="5" s="1"/>
  <c r="B527" i="5" s="1"/>
  <c r="C527" i="5" l="1" a="1"/>
  <c r="C527" i="5" s="1"/>
  <c r="E527" i="5" s="1"/>
  <c r="G527" i="5"/>
  <c r="K527" i="5" s="1"/>
  <c r="M527" i="5" s="1"/>
  <c r="D527" i="5"/>
  <c r="H527" i="5" s="1"/>
  <c r="I527" i="5" s="1"/>
  <c r="B528" i="5" s="1"/>
  <c r="D528" i="5" l="1"/>
  <c r="G528" i="5"/>
  <c r="C528" i="5" a="1"/>
  <c r="C528" i="5" s="1"/>
  <c r="E528" i="5" s="1"/>
  <c r="H528" i="5" l="1"/>
  <c r="I528" i="5" s="1"/>
  <c r="B529" i="5" s="1"/>
  <c r="K528" i="5"/>
  <c r="M528" i="5" s="1"/>
  <c r="M529" i="5" l="1"/>
  <c r="G529" i="5"/>
  <c r="C529" i="5" a="1"/>
  <c r="C529" i="5" s="1"/>
  <c r="E529" i="5" s="1"/>
  <c r="K529" i="5"/>
  <c r="D529" i="5"/>
  <c r="H529" i="5" l="1"/>
  <c r="I529" i="5" s="1"/>
  <c r="B530" i="5" s="1"/>
  <c r="D530" i="5" l="1"/>
  <c r="G530" i="5"/>
  <c r="K530" i="5" s="1"/>
  <c r="M530" i="5" s="1"/>
  <c r="C530" i="5" a="1"/>
  <c r="C530" i="5" s="1"/>
  <c r="E530" i="5" s="1"/>
  <c r="H530" i="5" l="1"/>
  <c r="I530" i="5" s="1"/>
  <c r="B531" i="5" s="1"/>
  <c r="G531" i="5" l="1"/>
  <c r="K531" i="5" s="1"/>
  <c r="M531" i="5" s="1"/>
  <c r="C531" i="5" a="1"/>
  <c r="C531" i="5" s="1"/>
  <c r="E531" i="5" s="1"/>
  <c r="D531" i="5"/>
  <c r="H531" i="5" s="1"/>
  <c r="I531" i="5" s="1"/>
  <c r="B532" i="5" s="1"/>
  <c r="D532" i="5" l="1"/>
  <c r="C532" i="5" a="1"/>
  <c r="C532" i="5" s="1"/>
  <c r="E532" i="5" s="1"/>
  <c r="G532" i="5"/>
  <c r="K532" i="5" s="1"/>
  <c r="M532" i="5" s="1"/>
  <c r="H532" i="5" l="1"/>
  <c r="I532" i="5" s="1"/>
  <c r="B533" i="5" s="1"/>
  <c r="C533" i="5" l="1" a="1"/>
  <c r="C533" i="5" s="1"/>
  <c r="E533" i="5" s="1"/>
  <c r="G533" i="5"/>
  <c r="K533" i="5" s="1"/>
  <c r="M533" i="5" s="1"/>
  <c r="D533" i="5"/>
  <c r="H533" i="5" l="1"/>
  <c r="I533" i="5" s="1"/>
  <c r="B534" i="5" s="1"/>
  <c r="D534" i="5" l="1"/>
  <c r="G534" i="5"/>
  <c r="K534" i="5" s="1"/>
  <c r="M534" i="5" s="1"/>
  <c r="C534" i="5" a="1"/>
  <c r="C534" i="5" s="1"/>
  <c r="E534" i="5" s="1"/>
  <c r="H534" i="5" l="1"/>
  <c r="I534" i="5" s="1"/>
  <c r="B535" i="5" s="1"/>
  <c r="G535" i="5" l="1"/>
  <c r="K535" i="5" s="1"/>
  <c r="M535" i="5" s="1"/>
  <c r="D535" i="5"/>
  <c r="C535" i="5" a="1"/>
  <c r="C535" i="5" s="1"/>
  <c r="E535" i="5" s="1"/>
  <c r="H535" i="5" l="1"/>
  <c r="I535" i="5" s="1"/>
  <c r="B536" i="5" s="1"/>
  <c r="C536" i="5" l="1" a="1"/>
  <c r="C536" i="5" s="1"/>
  <c r="E536" i="5" s="1"/>
  <c r="D536" i="5"/>
  <c r="G536" i="5"/>
  <c r="K536" i="5" s="1"/>
  <c r="M536" i="5" s="1"/>
  <c r="H536" i="5" l="1"/>
  <c r="I536" i="5" s="1"/>
  <c r="B537" i="5" s="1"/>
  <c r="G537" i="5" l="1"/>
  <c r="C537" i="5" a="1"/>
  <c r="C537" i="5" s="1"/>
  <c r="E537" i="5" s="1"/>
  <c r="M537" i="5"/>
  <c r="D537" i="5"/>
  <c r="K537" i="5"/>
  <c r="H537" i="5" l="1"/>
  <c r="I537" i="5" s="1"/>
  <c r="B538" i="5" s="1"/>
  <c r="G538" i="5" l="1"/>
  <c r="C538" i="5" a="1"/>
  <c r="C538" i="5" s="1"/>
  <c r="E538" i="5" s="1"/>
  <c r="K538" i="5"/>
  <c r="D538" i="5"/>
  <c r="M538" i="5"/>
  <c r="H538" i="5" l="1"/>
  <c r="I538" i="5" s="1"/>
  <c r="B539" i="5" s="1"/>
  <c r="G539" i="5" l="1"/>
  <c r="K539" i="5" s="1"/>
  <c r="M539" i="5" s="1"/>
  <c r="C539" i="5" a="1"/>
  <c r="C539" i="5" s="1"/>
  <c r="E539" i="5" s="1"/>
  <c r="D539" i="5"/>
  <c r="H539" i="5" s="1"/>
  <c r="I539" i="5" s="1"/>
  <c r="B540" i="5" s="1"/>
  <c r="C540" i="5" l="1" a="1"/>
  <c r="C540" i="5" s="1"/>
  <c r="E540" i="5" s="1"/>
  <c r="G540" i="5"/>
  <c r="K540" i="5" s="1"/>
  <c r="M540" i="5" s="1"/>
  <c r="D540" i="5"/>
  <c r="H540" i="5" s="1"/>
  <c r="I540" i="5" s="1"/>
  <c r="B541" i="5" s="1"/>
  <c r="D541" i="5" l="1"/>
  <c r="C541" i="5" a="1"/>
  <c r="C541" i="5" s="1"/>
  <c r="E541" i="5" s="1"/>
  <c r="G541" i="5"/>
  <c r="K541" i="5" s="1"/>
  <c r="M541" i="5" s="1"/>
  <c r="H541" i="5" l="1"/>
  <c r="I541" i="5" s="1"/>
  <c r="B542" i="5" s="1"/>
  <c r="D542" i="5" l="1"/>
  <c r="C542" i="5" a="1"/>
  <c r="C542" i="5" s="1"/>
  <c r="E542" i="5" s="1"/>
  <c r="G542" i="5"/>
  <c r="H542" i="5" l="1"/>
  <c r="I542" i="5" s="1"/>
  <c r="B543" i="5" s="1"/>
  <c r="K542" i="5"/>
  <c r="M542" i="5" s="1"/>
  <c r="G543" i="5" l="1"/>
  <c r="D543" i="5"/>
  <c r="M543" i="5"/>
  <c r="C543" i="5" a="1"/>
  <c r="C543" i="5" s="1"/>
  <c r="E543" i="5" s="1"/>
  <c r="K543" i="5"/>
  <c r="H543" i="5" l="1"/>
  <c r="I543" i="5" s="1"/>
  <c r="B544" i="5" s="1"/>
  <c r="G544" i="5" l="1"/>
  <c r="M544" i="5"/>
  <c r="K544" i="5"/>
  <c r="D544" i="5"/>
  <c r="C544" i="5" a="1"/>
  <c r="C544" i="5" s="1"/>
  <c r="E544" i="5" s="1"/>
  <c r="H544" i="5" l="1"/>
  <c r="I544" i="5" s="1"/>
  <c r="B545" i="5" s="1"/>
  <c r="C545" i="5" l="1" a="1"/>
  <c r="C545" i="5" s="1"/>
  <c r="E545" i="5" s="1"/>
  <c r="G545" i="5"/>
  <c r="K545" i="5" s="1"/>
  <c r="M545" i="5" s="1"/>
  <c r="D545" i="5"/>
  <c r="H545" i="5" s="1"/>
  <c r="I545" i="5" s="1"/>
  <c r="B546" i="5" s="1"/>
  <c r="G546" i="5" l="1"/>
  <c r="K546" i="5"/>
  <c r="C546" i="5" a="1"/>
  <c r="C546" i="5" s="1"/>
  <c r="E546" i="5" s="1"/>
  <c r="D546" i="5"/>
  <c r="M546" i="5"/>
  <c r="H546" i="5" l="1"/>
  <c r="I546" i="5" s="1"/>
  <c r="B547" i="5" s="1"/>
  <c r="D547" i="5" l="1"/>
  <c r="G547" i="5"/>
  <c r="K547" i="5" s="1"/>
  <c r="M547" i="5" s="1"/>
  <c r="C547" i="5" a="1"/>
  <c r="C547" i="5" s="1"/>
  <c r="E547" i="5" s="1"/>
  <c r="H547" i="5" l="1"/>
  <c r="I547" i="5" s="1"/>
  <c r="B548" i="5" s="1"/>
  <c r="G548" i="5" l="1"/>
  <c r="M548" i="5"/>
  <c r="C548" i="5" a="1"/>
  <c r="C548" i="5" s="1"/>
  <c r="E548" i="5" s="1"/>
  <c r="K548" i="5"/>
  <c r="D548" i="5"/>
  <c r="H548" i="5" l="1"/>
  <c r="I548" i="5" s="1"/>
  <c r="B549" i="5" s="1"/>
  <c r="D549" i="5" l="1"/>
  <c r="G549" i="5"/>
  <c r="K549" i="5" s="1"/>
  <c r="M549" i="5" s="1"/>
  <c r="C549" i="5" a="1"/>
  <c r="C549" i="5" s="1"/>
  <c r="E549" i="5" s="1"/>
  <c r="H549" i="5" l="1"/>
  <c r="I549" i="5" s="1"/>
  <c r="B550" i="5" s="1"/>
  <c r="C550" i="5" l="1" a="1"/>
  <c r="C550" i="5" s="1"/>
  <c r="E550" i="5" s="1"/>
  <c r="D550" i="5"/>
  <c r="G550" i="5"/>
  <c r="K550" i="5" s="1"/>
  <c r="M550" i="5" s="1"/>
  <c r="H550" i="5" l="1"/>
  <c r="I550" i="5" s="1"/>
  <c r="B551" i="5" s="1"/>
  <c r="G551" i="5" l="1"/>
  <c r="K551" i="5"/>
  <c r="M551" i="5"/>
  <c r="C551" i="5" a="1"/>
  <c r="C551" i="5" s="1"/>
  <c r="E551" i="5" s="1"/>
  <c r="D551" i="5"/>
  <c r="H551" i="5" l="1"/>
  <c r="I551" i="5" s="1"/>
  <c r="B552" i="5" s="1"/>
  <c r="C552" i="5" l="1" a="1"/>
  <c r="C552" i="5" s="1"/>
  <c r="E552" i="5" s="1"/>
  <c r="D552" i="5"/>
  <c r="G552" i="5"/>
  <c r="K552" i="5" s="1"/>
  <c r="M552" i="5" s="1"/>
  <c r="H552" i="5" l="1"/>
  <c r="I552" i="5" s="1"/>
  <c r="B553" i="5" s="1"/>
  <c r="C553" i="5" l="1" a="1"/>
  <c r="C553" i="5" s="1"/>
  <c r="E553" i="5" s="1"/>
  <c r="D553" i="5"/>
  <c r="G553" i="5"/>
  <c r="K553" i="5" s="1"/>
  <c r="M553" i="5" s="1"/>
  <c r="H553" i="5" l="1"/>
  <c r="I553" i="5" s="1"/>
  <c r="B554" i="5" s="1"/>
  <c r="C554" i="5" l="1" a="1"/>
  <c r="C554" i="5" s="1"/>
  <c r="E554" i="5" s="1"/>
  <c r="D554" i="5"/>
  <c r="G554" i="5"/>
  <c r="K554" i="5" s="1"/>
  <c r="M554" i="5" s="1"/>
  <c r="H554" i="5" l="1"/>
  <c r="I554" i="5" s="1"/>
  <c r="B555" i="5" s="1"/>
  <c r="G555" i="5" l="1"/>
  <c r="C555" i="5" a="1"/>
  <c r="C555" i="5" s="1"/>
  <c r="E555" i="5" s="1"/>
  <c r="D555" i="5"/>
  <c r="K555" i="5"/>
  <c r="M555" i="5"/>
  <c r="H555" i="5" l="1"/>
  <c r="I555" i="5" s="1"/>
  <c r="B556" i="5" s="1"/>
  <c r="D556" i="5" l="1"/>
  <c r="C556" i="5" a="1"/>
  <c r="C556" i="5" s="1"/>
  <c r="E556" i="5" s="1"/>
  <c r="G556" i="5"/>
  <c r="K556" i="5" s="1"/>
  <c r="M556" i="5" s="1"/>
  <c r="H556" i="5" l="1"/>
  <c r="I556" i="5" s="1"/>
  <c r="B557" i="5" s="1"/>
  <c r="D557" i="5" l="1"/>
  <c r="G557" i="5"/>
  <c r="K557" i="5"/>
  <c r="C557" i="5" a="1"/>
  <c r="C557" i="5" s="1"/>
  <c r="E557" i="5" s="1"/>
  <c r="H557" i="5" s="1"/>
  <c r="I557" i="5" s="1"/>
  <c r="B558" i="5" s="1"/>
  <c r="M557" i="5"/>
  <c r="C558" i="5" l="1" a="1"/>
  <c r="C558" i="5" s="1"/>
  <c r="E558" i="5" s="1"/>
  <c r="G558" i="5"/>
  <c r="M558" i="5"/>
  <c r="D558" i="5"/>
  <c r="K558" i="5"/>
  <c r="H558" i="5" l="1"/>
  <c r="I558" i="5" s="1"/>
  <c r="B559" i="5" s="1"/>
  <c r="M559" i="5" l="1"/>
  <c r="G559" i="5"/>
  <c r="D559" i="5"/>
  <c r="K559" i="5"/>
  <c r="C559" i="5" a="1"/>
  <c r="C559" i="5" s="1"/>
  <c r="E559" i="5" s="1"/>
  <c r="H559" i="5" s="1"/>
  <c r="I559" i="5" s="1"/>
  <c r="B560" i="5" s="1"/>
  <c r="G560" i="5" l="1"/>
  <c r="K560" i="5" s="1"/>
  <c r="M560" i="5" s="1"/>
  <c r="C560" i="5" a="1"/>
  <c r="C560" i="5" s="1"/>
  <c r="E560" i="5" s="1"/>
  <c r="D560" i="5"/>
  <c r="H560" i="5" l="1"/>
  <c r="I560" i="5" s="1"/>
  <c r="B561" i="5" s="1"/>
  <c r="G561" i="5" l="1"/>
  <c r="K561" i="5" s="1"/>
  <c r="M561" i="5" s="1"/>
  <c r="C561" i="5" a="1"/>
  <c r="C561" i="5" s="1"/>
  <c r="E561" i="5" s="1"/>
  <c r="D561" i="5"/>
  <c r="H561" i="5" l="1"/>
  <c r="I561" i="5" s="1"/>
  <c r="B562" i="5" s="1"/>
  <c r="D562" i="5" l="1"/>
  <c r="C562" i="5" a="1"/>
  <c r="C562" i="5" s="1"/>
  <c r="E562" i="5" s="1"/>
  <c r="G562" i="5"/>
  <c r="K562" i="5" s="1"/>
  <c r="M562" i="5" s="1"/>
  <c r="H562" i="5" l="1"/>
  <c r="I562" i="5" s="1"/>
  <c r="B563" i="5" s="1"/>
  <c r="D563" i="5" l="1"/>
  <c r="C563" i="5" a="1"/>
  <c r="C563" i="5" s="1"/>
  <c r="E563" i="5" s="1"/>
  <c r="G563" i="5"/>
  <c r="K563" i="5" s="1"/>
  <c r="M563" i="5" s="1"/>
  <c r="H563" i="5" l="1"/>
  <c r="I563" i="5" s="1"/>
  <c r="B564" i="5" s="1"/>
  <c r="D564" i="5" l="1"/>
  <c r="C564" i="5" a="1"/>
  <c r="C564" i="5" s="1"/>
  <c r="E564" i="5" s="1"/>
  <c r="G564" i="5"/>
  <c r="K564" i="5" s="1"/>
  <c r="M564" i="5" s="1"/>
  <c r="H564" i="5" l="1"/>
  <c r="I564" i="5" s="1"/>
  <c r="B565" i="5" s="1"/>
  <c r="C565" i="5" l="1" a="1"/>
  <c r="C565" i="5" s="1"/>
  <c r="E565" i="5" s="1"/>
  <c r="G565" i="5"/>
  <c r="K565" i="5" s="1"/>
  <c r="M565" i="5" s="1"/>
  <c r="D565" i="5"/>
  <c r="H565" i="5" l="1"/>
  <c r="I565" i="5" s="1"/>
  <c r="B566" i="5" s="1"/>
  <c r="G566" i="5" l="1"/>
  <c r="D566" i="5"/>
  <c r="C566" i="5" a="1"/>
  <c r="C566" i="5" s="1"/>
  <c r="E566" i="5" s="1"/>
  <c r="H566" i="5" s="1"/>
  <c r="I566" i="5" s="1"/>
  <c r="B567" i="5" s="1"/>
  <c r="M566" i="5"/>
  <c r="K566" i="5"/>
  <c r="D567" i="5" l="1"/>
  <c r="G567" i="5"/>
  <c r="K567" i="5" s="1"/>
  <c r="M567" i="5" s="1"/>
  <c r="C567" i="5" a="1"/>
  <c r="C567" i="5" s="1"/>
  <c r="E567" i="5" s="1"/>
  <c r="H567" i="5" l="1"/>
  <c r="I567" i="5" s="1"/>
  <c r="B568" i="5" s="1"/>
  <c r="D568" i="5" l="1"/>
  <c r="G568" i="5"/>
  <c r="K568" i="5" s="1"/>
  <c r="M568" i="5" s="1"/>
  <c r="C568" i="5" a="1"/>
  <c r="C568" i="5" s="1"/>
  <c r="E568" i="5" s="1"/>
  <c r="H568" i="5" l="1"/>
  <c r="I568" i="5" s="1"/>
  <c r="B569" i="5" s="1"/>
  <c r="G569" i="5" l="1"/>
  <c r="D569" i="5"/>
  <c r="C569" i="5" a="1"/>
  <c r="C569" i="5" s="1"/>
  <c r="E569" i="5" s="1"/>
  <c r="K569" i="5"/>
  <c r="M569" i="5"/>
  <c r="H569" i="5" l="1"/>
  <c r="I569" i="5" s="1"/>
  <c r="B570" i="5" s="1"/>
  <c r="G570" i="5" l="1"/>
  <c r="D570" i="5"/>
  <c r="C570" i="5" a="1"/>
  <c r="C570" i="5" s="1"/>
  <c r="E570" i="5" s="1"/>
  <c r="H570" i="5" s="1"/>
  <c r="I570" i="5" s="1"/>
  <c r="B571" i="5" s="1"/>
  <c r="K570" i="5"/>
  <c r="M570" i="5" s="1"/>
  <c r="C571" i="5" l="1" a="1"/>
  <c r="C571" i="5" s="1"/>
  <c r="E571" i="5" s="1"/>
  <c r="G571" i="5"/>
  <c r="K571" i="5" s="1"/>
  <c r="M571" i="5" s="1"/>
  <c r="D571" i="5"/>
  <c r="H571" i="5" l="1"/>
  <c r="I571" i="5" s="1"/>
  <c r="B572" i="5" s="1"/>
  <c r="D572" i="5" l="1"/>
  <c r="C572" i="5" a="1"/>
  <c r="C572" i="5" s="1"/>
  <c r="E572" i="5" s="1"/>
  <c r="G572" i="5"/>
  <c r="K572" i="5" s="1"/>
  <c r="M572" i="5" s="1"/>
  <c r="H572" i="5" l="1"/>
  <c r="I572" i="5" s="1"/>
  <c r="B573" i="5" s="1"/>
  <c r="C573" i="5" l="1" a="1"/>
  <c r="C573" i="5" s="1"/>
  <c r="E573" i="5" s="1"/>
  <c r="D573" i="5"/>
  <c r="G573" i="5"/>
  <c r="K573" i="5" s="1"/>
  <c r="M573" i="5" s="1"/>
  <c r="H573" i="5" l="1"/>
  <c r="I573" i="5" s="1"/>
  <c r="B574" i="5" s="1"/>
  <c r="D574" i="5" l="1"/>
  <c r="C574" i="5" a="1"/>
  <c r="C574" i="5" s="1"/>
  <c r="E574" i="5" s="1"/>
  <c r="G574" i="5"/>
  <c r="K574" i="5" s="1"/>
  <c r="M574" i="5" s="1"/>
  <c r="H574" i="5" l="1"/>
  <c r="I574" i="5" s="1"/>
  <c r="B575" i="5" s="1"/>
  <c r="C575" i="5" l="1" a="1"/>
  <c r="C575" i="5" s="1"/>
  <c r="E575" i="5" s="1"/>
  <c r="H575" i="5" s="1"/>
  <c r="I575" i="5" s="1"/>
  <c r="B576" i="5" s="1"/>
  <c r="G575" i="5"/>
  <c r="K575" i="5" s="1"/>
  <c r="M575" i="5" s="1"/>
  <c r="D575" i="5"/>
  <c r="C576" i="5" l="1" a="1"/>
  <c r="C576" i="5" s="1"/>
  <c r="E576" i="5" s="1"/>
  <c r="D576" i="5"/>
  <c r="G576" i="5"/>
  <c r="K576" i="5" s="1"/>
  <c r="M576" i="5" s="1"/>
  <c r="H576" i="5" l="1"/>
  <c r="I576" i="5" s="1"/>
  <c r="B577" i="5" s="1"/>
  <c r="G577" i="5" l="1"/>
  <c r="D577" i="5"/>
  <c r="M577" i="5"/>
  <c r="C577" i="5" a="1"/>
  <c r="C577" i="5" s="1"/>
  <c r="E577" i="5" s="1"/>
  <c r="H577" i="5" s="1"/>
  <c r="I577" i="5" s="1"/>
  <c r="B578" i="5" s="1"/>
  <c r="K577" i="5"/>
  <c r="C578" i="5" l="1" a="1"/>
  <c r="C578" i="5" s="1"/>
  <c r="E578" i="5" s="1"/>
  <c r="D578" i="5"/>
  <c r="G578" i="5"/>
  <c r="K578" i="5" s="1"/>
  <c r="M578" i="5" s="1"/>
  <c r="H578" i="5" l="1"/>
  <c r="I578" i="5" s="1"/>
  <c r="B579" i="5" s="1"/>
  <c r="D579" i="5" l="1"/>
  <c r="G579" i="5"/>
  <c r="K579" i="5" s="1"/>
  <c r="M579" i="5" s="1"/>
  <c r="C579" i="5" a="1"/>
  <c r="C579" i="5" s="1"/>
  <c r="E579" i="5" s="1"/>
  <c r="H579" i="5" l="1"/>
  <c r="I579" i="5" s="1"/>
  <c r="B580" i="5" s="1"/>
  <c r="D580" i="5" l="1"/>
  <c r="C580" i="5" a="1"/>
  <c r="C580" i="5" s="1"/>
  <c r="E580" i="5" s="1"/>
  <c r="G580" i="5"/>
  <c r="K580" i="5" s="1"/>
  <c r="M580" i="5" s="1"/>
  <c r="H580" i="5" l="1"/>
  <c r="I580" i="5" s="1"/>
  <c r="B581" i="5" s="1"/>
  <c r="G581" i="5" l="1"/>
  <c r="K581" i="5" s="1"/>
  <c r="M581" i="5" s="1"/>
  <c r="C581" i="5" a="1"/>
  <c r="C581" i="5" s="1"/>
  <c r="E581" i="5" s="1"/>
  <c r="D581" i="5"/>
  <c r="H581" i="5" l="1"/>
  <c r="I581" i="5" s="1"/>
  <c r="B582" i="5" s="1"/>
  <c r="C582" i="5" l="1" a="1"/>
  <c r="C582" i="5" s="1"/>
  <c r="E582" i="5" s="1"/>
  <c r="D582" i="5"/>
  <c r="G582" i="5"/>
  <c r="K582" i="5" s="1"/>
  <c r="M582" i="5" s="1"/>
  <c r="H582" i="5" l="1"/>
  <c r="I582" i="5" s="1"/>
  <c r="B583" i="5" s="1"/>
  <c r="C583" i="5" l="1" a="1"/>
  <c r="C583" i="5" s="1"/>
  <c r="E583" i="5" s="1"/>
  <c r="G583" i="5"/>
  <c r="K583" i="5"/>
  <c r="D583" i="5"/>
  <c r="M583" i="5"/>
  <c r="H583" i="5" l="1"/>
  <c r="I583" i="5" s="1"/>
  <c r="B584" i="5" s="1"/>
  <c r="G584" i="5" l="1"/>
  <c r="K584" i="5" s="1"/>
  <c r="M584" i="5" s="1"/>
  <c r="C584" i="5" a="1"/>
  <c r="C584" i="5" s="1"/>
  <c r="E584" i="5" s="1"/>
  <c r="D584" i="5"/>
  <c r="H584" i="5" l="1"/>
  <c r="I584" i="5" s="1"/>
  <c r="B585" i="5" s="1"/>
  <c r="D585" i="5" l="1"/>
  <c r="G585" i="5"/>
  <c r="K585" i="5" s="1"/>
  <c r="M585" i="5" s="1"/>
  <c r="C585" i="5" a="1"/>
  <c r="C585" i="5" s="1"/>
  <c r="E585" i="5" s="1"/>
  <c r="H585" i="5" l="1"/>
  <c r="I585" i="5" s="1"/>
  <c r="B586" i="5" s="1"/>
  <c r="C586" i="5" l="1" a="1"/>
  <c r="C586" i="5" s="1"/>
  <c r="E586" i="5" s="1"/>
  <c r="D586" i="5"/>
  <c r="G586" i="5"/>
  <c r="M586" i="5"/>
  <c r="K586" i="5"/>
  <c r="H586" i="5" l="1"/>
  <c r="I586" i="5" s="1"/>
  <c r="B587" i="5" s="1"/>
  <c r="D587" i="5" l="1"/>
  <c r="G587" i="5"/>
  <c r="K587" i="5" s="1"/>
  <c r="M587" i="5" s="1"/>
  <c r="C587" i="5" a="1"/>
  <c r="C587" i="5" s="1"/>
  <c r="E587" i="5" s="1"/>
  <c r="H587" i="5" l="1"/>
  <c r="I587" i="5" s="1"/>
  <c r="B588" i="5" s="1"/>
  <c r="C588" i="5" l="1" a="1"/>
  <c r="C588" i="5" s="1"/>
  <c r="E588" i="5" s="1"/>
  <c r="D588" i="5"/>
  <c r="G588" i="5"/>
  <c r="K588" i="5" s="1"/>
  <c r="M588" i="5" s="1"/>
  <c r="H588" i="5" l="1"/>
  <c r="I588" i="5" s="1"/>
  <c r="B589" i="5" s="1"/>
  <c r="G589" i="5" l="1"/>
  <c r="C589" i="5" a="1"/>
  <c r="C589" i="5" s="1"/>
  <c r="E589" i="5" s="1"/>
  <c r="M589" i="5"/>
  <c r="K589" i="5"/>
  <c r="D589" i="5"/>
  <c r="H589" i="5" l="1"/>
  <c r="I589" i="5" s="1"/>
  <c r="B590" i="5" s="1"/>
  <c r="G590" i="5" l="1"/>
  <c r="K590" i="5" s="1"/>
  <c r="M590" i="5" s="1"/>
  <c r="C590" i="5" a="1"/>
  <c r="C590" i="5" s="1"/>
  <c r="E590" i="5" s="1"/>
  <c r="D590" i="5"/>
  <c r="H590" i="5" l="1"/>
  <c r="I590" i="5" s="1"/>
  <c r="B591" i="5" s="1"/>
  <c r="C591" i="5" l="1" a="1"/>
  <c r="C591" i="5" s="1"/>
  <c r="E591" i="5" s="1"/>
  <c r="D591" i="5"/>
  <c r="G591" i="5"/>
  <c r="K591" i="5" s="1"/>
  <c r="M591" i="5" s="1"/>
  <c r="H591" i="5" l="1"/>
  <c r="I591" i="5" s="1"/>
  <c r="B592" i="5" s="1"/>
  <c r="G592" i="5" l="1"/>
  <c r="M592" i="5"/>
  <c r="C592" i="5" a="1"/>
  <c r="C592" i="5" s="1"/>
  <c r="E592" i="5" s="1"/>
  <c r="K592" i="5"/>
  <c r="D592" i="5"/>
  <c r="H592" i="5" l="1"/>
  <c r="I592" i="5" s="1"/>
  <c r="B593" i="5" s="1"/>
  <c r="D593" i="5" l="1"/>
  <c r="C593" i="5" a="1"/>
  <c r="C593" i="5" s="1"/>
  <c r="E593" i="5" s="1"/>
  <c r="G593" i="5"/>
  <c r="K593" i="5" s="1"/>
  <c r="M593" i="5" s="1"/>
  <c r="H593" i="5" l="1"/>
  <c r="I593" i="5" s="1"/>
  <c r="B594" i="5" s="1"/>
  <c r="G594" i="5" l="1"/>
  <c r="K594" i="5" s="1"/>
  <c r="M594" i="5" s="1"/>
  <c r="D594" i="5"/>
  <c r="C594" i="5" a="1"/>
  <c r="C594" i="5" s="1"/>
  <c r="E594" i="5" s="1"/>
  <c r="H594" i="5" l="1"/>
  <c r="I594" i="5" s="1"/>
  <c r="B595" i="5" s="1"/>
  <c r="C595" i="5" l="1" a="1"/>
  <c r="C595" i="5" s="1"/>
  <c r="E595" i="5" s="1"/>
  <c r="D595" i="5"/>
  <c r="G595" i="5"/>
  <c r="K595" i="5" s="1"/>
  <c r="M595" i="5" s="1"/>
  <c r="H595" i="5" l="1"/>
  <c r="I595" i="5" s="1"/>
  <c r="B596" i="5" s="1"/>
  <c r="C596" i="5" l="1" a="1"/>
  <c r="C596" i="5" s="1"/>
  <c r="E596" i="5" s="1"/>
  <c r="G596" i="5"/>
  <c r="M596" i="5"/>
  <c r="D596" i="5"/>
  <c r="K596" i="5"/>
  <c r="H596" i="5" l="1"/>
  <c r="I596" i="5" s="1"/>
  <c r="B597" i="5" s="1"/>
  <c r="G597" i="5" l="1"/>
  <c r="C597" i="5" a="1"/>
  <c r="C597" i="5" s="1"/>
  <c r="E597" i="5" s="1"/>
  <c r="M597" i="5"/>
  <c r="D597" i="5"/>
  <c r="K597" i="5"/>
  <c r="H597" i="5" l="1"/>
  <c r="I597" i="5" s="1"/>
  <c r="B598" i="5" s="1"/>
  <c r="D598" i="5" l="1"/>
  <c r="C598" i="5" a="1"/>
  <c r="C598" i="5" s="1"/>
  <c r="E598" i="5" s="1"/>
  <c r="G598" i="5"/>
  <c r="K598" i="5" s="1"/>
  <c r="M598" i="5" s="1"/>
  <c r="H598" i="5" l="1"/>
  <c r="I598" i="5" s="1"/>
  <c r="B599" i="5" s="1"/>
  <c r="G599" i="5" l="1"/>
  <c r="C599" i="5" a="1"/>
  <c r="C599" i="5" s="1"/>
  <c r="E599" i="5" s="1"/>
  <c r="H599" i="5" s="1"/>
  <c r="I599" i="5" s="1"/>
  <c r="B600" i="5" s="1"/>
  <c r="D599" i="5"/>
  <c r="K599" i="5"/>
  <c r="M599" i="5"/>
  <c r="D600" i="5" l="1"/>
  <c r="G600" i="5"/>
  <c r="K600" i="5" s="1"/>
  <c r="M600" i="5" s="1"/>
  <c r="C600" i="5" a="1"/>
  <c r="C600" i="5" s="1"/>
  <c r="E600" i="5" s="1"/>
  <c r="H600" i="5" s="1"/>
  <c r="I600" i="5" s="1"/>
  <c r="B601" i="5" s="1"/>
  <c r="G601" i="5" l="1"/>
  <c r="K601" i="5" s="1"/>
  <c r="M601" i="5" s="1"/>
  <c r="C601" i="5" a="1"/>
  <c r="C601" i="5" s="1"/>
  <c r="E601" i="5" s="1"/>
  <c r="D601" i="5"/>
  <c r="H601" i="5" l="1"/>
  <c r="I601" i="5" s="1"/>
  <c r="B602" i="5" s="1"/>
  <c r="C602" i="5" l="1" a="1"/>
  <c r="C602" i="5" s="1"/>
  <c r="E602" i="5" s="1"/>
  <c r="G602" i="5"/>
  <c r="K602" i="5" s="1"/>
  <c r="M602" i="5" s="1"/>
  <c r="D602" i="5"/>
  <c r="H602" i="5" l="1"/>
  <c r="I602" i="5" s="1"/>
  <c r="B603" i="5" s="1"/>
  <c r="C603" i="5" l="1" a="1"/>
  <c r="C603" i="5" s="1"/>
  <c r="E603" i="5" s="1"/>
  <c r="G603" i="5"/>
  <c r="K603" i="5" s="1"/>
  <c r="M603" i="5" s="1"/>
  <c r="D603" i="5"/>
  <c r="H603" i="5" l="1"/>
  <c r="I603" i="5" s="1"/>
  <c r="B604" i="5" s="1"/>
  <c r="C604" i="5" l="1" a="1"/>
  <c r="C604" i="5" s="1"/>
  <c r="E604" i="5" s="1"/>
  <c r="D604" i="5"/>
  <c r="G604" i="5"/>
  <c r="K604" i="5" s="1"/>
  <c r="M604" i="5" s="1"/>
  <c r="H604" i="5" l="1"/>
  <c r="I604" i="5" s="1"/>
  <c r="B605" i="5" s="1"/>
  <c r="D605" i="5" l="1"/>
  <c r="G605" i="5"/>
  <c r="M605" i="5"/>
  <c r="K605" i="5"/>
  <c r="C605" i="5" a="1"/>
  <c r="C605" i="5" s="1"/>
  <c r="E605" i="5" s="1"/>
  <c r="H605" i="5" s="1"/>
  <c r="I605" i="5" s="1"/>
  <c r="B606" i="5" s="1"/>
  <c r="G606" i="5" l="1"/>
  <c r="K606" i="5" s="1"/>
  <c r="M606" i="5" s="1"/>
  <c r="D606" i="5"/>
  <c r="C606" i="5" a="1"/>
  <c r="C606" i="5" s="1"/>
  <c r="E606" i="5" s="1"/>
  <c r="H606" i="5" s="1"/>
  <c r="I606" i="5" s="1"/>
  <c r="B607" i="5" s="1"/>
  <c r="D607" i="5" l="1"/>
  <c r="C607" i="5" a="1"/>
  <c r="C607" i="5" s="1"/>
  <c r="E607" i="5" s="1"/>
  <c r="G607" i="5"/>
  <c r="K607" i="5" s="1"/>
  <c r="M607" i="5" s="1"/>
  <c r="H607" i="5" l="1"/>
  <c r="I607" i="5" s="1"/>
  <c r="B608" i="5" s="1"/>
  <c r="G608" i="5" l="1"/>
  <c r="K608" i="5" s="1"/>
  <c r="M608" i="5" s="1"/>
  <c r="D608" i="5"/>
  <c r="C608" i="5" a="1"/>
  <c r="C608" i="5" s="1"/>
  <c r="E608" i="5" s="1"/>
  <c r="H608" i="5" s="1"/>
  <c r="I608" i="5" s="1"/>
  <c r="B609" i="5" s="1"/>
  <c r="D609" i="5" l="1"/>
  <c r="C609" i="5" a="1"/>
  <c r="C609" i="5" s="1"/>
  <c r="E609" i="5" s="1"/>
  <c r="G609" i="5"/>
  <c r="H609" i="5" l="1"/>
  <c r="I609" i="5" s="1"/>
  <c r="B610" i="5" s="1"/>
  <c r="K609" i="5"/>
  <c r="M609" i="5" s="1"/>
  <c r="G610" i="5" l="1"/>
  <c r="K610" i="5" s="1"/>
  <c r="M610" i="5" s="1"/>
  <c r="D610" i="5"/>
  <c r="C610" i="5" a="1"/>
  <c r="C610" i="5" s="1"/>
  <c r="E610" i="5" s="1"/>
  <c r="H610" i="5" l="1"/>
  <c r="I610" i="5" s="1"/>
  <c r="B611" i="5" s="1"/>
  <c r="C611" i="5" l="1" a="1"/>
  <c r="C611" i="5" s="1"/>
  <c r="E611" i="5" s="1"/>
  <c r="H611" i="5" s="1"/>
  <c r="I611" i="5" s="1"/>
  <c r="B612" i="5" s="1"/>
  <c r="D611" i="5"/>
  <c r="G611" i="5"/>
  <c r="K611" i="5" s="1"/>
  <c r="M611" i="5" s="1"/>
  <c r="D612" i="5" l="1"/>
  <c r="C612" i="5" a="1"/>
  <c r="C612" i="5" s="1"/>
  <c r="E612" i="5" s="1"/>
  <c r="G612" i="5"/>
  <c r="K612" i="5" s="1"/>
  <c r="M612" i="5" s="1"/>
  <c r="H612" i="5" l="1"/>
  <c r="I612" i="5" s="1"/>
  <c r="B613" i="5" s="1"/>
  <c r="C613" i="5" l="1" a="1"/>
  <c r="C613" i="5" s="1"/>
  <c r="E613" i="5" s="1"/>
  <c r="G613" i="5"/>
  <c r="K613" i="5" s="1"/>
  <c r="M613" i="5" s="1"/>
  <c r="D613" i="5"/>
  <c r="H613" i="5" l="1"/>
  <c r="I613" i="5" s="1"/>
  <c r="B614" i="5" s="1"/>
  <c r="G614" i="5" l="1"/>
  <c r="K614" i="5" s="1"/>
  <c r="M614" i="5" s="1"/>
  <c r="C614" i="5" a="1"/>
  <c r="C614" i="5" s="1"/>
  <c r="E614" i="5" s="1"/>
  <c r="D614" i="5"/>
  <c r="H614" i="5" l="1"/>
  <c r="I614" i="5" s="1"/>
  <c r="B615" i="5" s="1"/>
  <c r="G615" i="5" l="1"/>
  <c r="K615" i="5" s="1"/>
  <c r="M615" i="5" s="1"/>
  <c r="D615" i="5"/>
  <c r="C615" i="5" a="1"/>
  <c r="C615" i="5" s="1"/>
  <c r="E615" i="5" s="1"/>
  <c r="H615" i="5" l="1"/>
  <c r="I615" i="5" s="1"/>
  <c r="B616" i="5" s="1"/>
  <c r="C616" i="5" l="1" a="1"/>
  <c r="C616" i="5" s="1"/>
  <c r="E616" i="5" s="1"/>
  <c r="G616" i="5"/>
  <c r="K616" i="5" s="1"/>
  <c r="M616" i="5" s="1"/>
  <c r="D616" i="5"/>
  <c r="H616" i="5" s="1"/>
  <c r="I616" i="5" s="1"/>
  <c r="B617" i="5" s="1"/>
  <c r="D617" i="5" l="1"/>
  <c r="G617" i="5"/>
  <c r="K617" i="5" s="1"/>
  <c r="M617" i="5" s="1"/>
  <c r="C617" i="5" a="1"/>
  <c r="C617" i="5" s="1"/>
  <c r="E617" i="5" s="1"/>
  <c r="H617" i="5" l="1"/>
  <c r="I617" i="5" s="1"/>
  <c r="B618" i="5" s="1"/>
  <c r="C618" i="5" l="1" a="1"/>
  <c r="C618" i="5" s="1"/>
  <c r="E618" i="5" s="1"/>
  <c r="D618" i="5"/>
  <c r="G618" i="5"/>
  <c r="H618" i="5" l="1"/>
  <c r="I618" i="5" s="1"/>
  <c r="B619" i="5" s="1"/>
  <c r="K618" i="5"/>
  <c r="M618" i="5" s="1"/>
  <c r="C619" i="5" l="1" a="1"/>
  <c r="C619" i="5" s="1"/>
  <c r="E619" i="5" s="1"/>
  <c r="D619" i="5"/>
  <c r="H619" i="5" s="1"/>
  <c r="I619" i="5" s="1"/>
  <c r="B620" i="5" s="1"/>
  <c r="G619" i="5"/>
  <c r="K619" i="5"/>
  <c r="M619" i="5" s="1"/>
  <c r="G620" i="5" l="1"/>
  <c r="K620" i="5" s="1"/>
  <c r="M620" i="5" s="1"/>
  <c r="D620" i="5"/>
  <c r="C620" i="5" a="1"/>
  <c r="C620" i="5" s="1"/>
  <c r="E620" i="5" s="1"/>
  <c r="H620" i="5" l="1"/>
  <c r="I620" i="5" s="1"/>
  <c r="B621" i="5" s="1"/>
  <c r="G621" i="5" l="1"/>
  <c r="K621" i="5" s="1"/>
  <c r="M621" i="5" s="1"/>
  <c r="D621" i="5"/>
  <c r="C621" i="5" a="1"/>
  <c r="C621" i="5" s="1"/>
  <c r="E621" i="5" s="1"/>
  <c r="H621" i="5" l="1"/>
  <c r="I621" i="5" s="1"/>
  <c r="B622" i="5" s="1"/>
  <c r="G622" i="5" l="1"/>
  <c r="D622" i="5"/>
  <c r="K622" i="5"/>
  <c r="C622" i="5" a="1"/>
  <c r="C622" i="5" s="1"/>
  <c r="E622" i="5" s="1"/>
  <c r="M622" i="5"/>
  <c r="H622" i="5" l="1"/>
  <c r="I622" i="5" s="1"/>
  <c r="B623" i="5" s="1"/>
  <c r="D623" i="5" l="1"/>
  <c r="G623" i="5"/>
  <c r="C623" i="5" a="1"/>
  <c r="C623" i="5" s="1"/>
  <c r="E623" i="5" s="1"/>
  <c r="H623" i="5" s="1"/>
  <c r="I623" i="5" s="1"/>
  <c r="B624" i="5" s="1"/>
  <c r="M623" i="5"/>
  <c r="K623" i="5"/>
  <c r="C624" i="5" l="1" a="1"/>
  <c r="C624" i="5" s="1"/>
  <c r="E624" i="5" s="1"/>
  <c r="G624" i="5"/>
  <c r="K624" i="5" s="1"/>
  <c r="M624" i="5" s="1"/>
  <c r="D624" i="5"/>
  <c r="H624" i="5" s="1"/>
  <c r="I624" i="5" s="1"/>
  <c r="B625" i="5" s="1"/>
  <c r="D625" i="5" l="1"/>
  <c r="C625" i="5" a="1"/>
  <c r="C625" i="5" s="1"/>
  <c r="E625" i="5" s="1"/>
  <c r="G625" i="5"/>
  <c r="K625" i="5" s="1"/>
  <c r="M625" i="5" s="1"/>
  <c r="H625" i="5" l="1"/>
  <c r="I625" i="5" s="1"/>
  <c r="B626" i="5" s="1"/>
  <c r="C626" i="5" l="1" a="1"/>
  <c r="C626" i="5" s="1"/>
  <c r="E626" i="5" s="1"/>
  <c r="D626" i="5"/>
  <c r="G626" i="5"/>
  <c r="H626" i="5" l="1"/>
  <c r="I626" i="5" s="1"/>
  <c r="B627" i="5" s="1"/>
  <c r="K626" i="5"/>
  <c r="M626" i="5" s="1"/>
  <c r="G627" i="5" l="1"/>
  <c r="K627" i="5" s="1"/>
  <c r="M627" i="5" s="1"/>
  <c r="C627" i="5" a="1"/>
  <c r="C627" i="5" s="1"/>
  <c r="E627" i="5" s="1"/>
  <c r="D627" i="5"/>
  <c r="H627" i="5" s="1"/>
  <c r="I627" i="5" s="1"/>
  <c r="B628" i="5" s="1"/>
  <c r="G628" i="5" l="1"/>
  <c r="D628" i="5"/>
  <c r="M628" i="5"/>
  <c r="K628" i="5"/>
  <c r="C628" i="5" a="1"/>
  <c r="C628" i="5" s="1"/>
  <c r="E628" i="5" s="1"/>
  <c r="H628" i="5" s="1"/>
  <c r="I628" i="5" s="1"/>
  <c r="B629" i="5" s="1"/>
  <c r="C629" i="5" l="1" a="1"/>
  <c r="C629" i="5" s="1"/>
  <c r="E629" i="5" s="1"/>
  <c r="D629" i="5"/>
  <c r="G629" i="5"/>
  <c r="K629" i="5" s="1"/>
  <c r="M629" i="5" s="1"/>
  <c r="H629" i="5" l="1"/>
  <c r="I629" i="5" s="1"/>
  <c r="B630" i="5" s="1"/>
  <c r="C630" i="5" l="1" a="1"/>
  <c r="C630" i="5" s="1"/>
  <c r="E630" i="5" s="1"/>
  <c r="D630" i="5"/>
  <c r="G630" i="5"/>
  <c r="K630" i="5" s="1"/>
  <c r="M630" i="5" s="1"/>
  <c r="H630" i="5" l="1"/>
  <c r="I630" i="5" s="1"/>
  <c r="B631" i="5" s="1"/>
  <c r="G631" i="5" l="1"/>
  <c r="K631" i="5" s="1"/>
  <c r="M631" i="5" s="1"/>
  <c r="C631" i="5" a="1"/>
  <c r="C631" i="5" s="1"/>
  <c r="E631" i="5" s="1"/>
  <c r="D631" i="5"/>
  <c r="H631" i="5" s="1"/>
  <c r="I631" i="5" s="1"/>
  <c r="B632" i="5" s="1"/>
  <c r="C632" i="5" l="1" a="1"/>
  <c r="C632" i="5" s="1"/>
  <c r="E632" i="5" s="1"/>
  <c r="G632" i="5"/>
  <c r="K632" i="5" s="1"/>
  <c r="M632" i="5" s="1"/>
  <c r="D632" i="5"/>
  <c r="H632" i="5" l="1"/>
  <c r="I632" i="5" s="1"/>
  <c r="B633" i="5" s="1"/>
  <c r="C633" i="5" l="1" a="1"/>
  <c r="C633" i="5" s="1"/>
  <c r="E633" i="5" s="1"/>
  <c r="D633" i="5"/>
  <c r="G633" i="5"/>
  <c r="H633" i="5" l="1"/>
  <c r="I633" i="5" s="1"/>
  <c r="B634" i="5" s="1"/>
  <c r="K633" i="5"/>
  <c r="M633" i="5" s="1"/>
  <c r="D634" i="5" l="1"/>
  <c r="C634" i="5" a="1"/>
  <c r="C634" i="5" s="1"/>
  <c r="E634" i="5" s="1"/>
  <c r="G634" i="5"/>
  <c r="K634" i="5" s="1"/>
  <c r="M634" i="5" s="1"/>
  <c r="H634" i="5" l="1"/>
  <c r="I634" i="5" s="1"/>
  <c r="B635" i="5" s="1"/>
  <c r="C635" i="5" l="1" a="1"/>
  <c r="C635" i="5" s="1"/>
  <c r="E635" i="5" s="1"/>
  <c r="D635" i="5"/>
  <c r="G635" i="5"/>
  <c r="K635" i="5"/>
  <c r="M635" i="5"/>
  <c r="H635" i="5" l="1"/>
  <c r="I635" i="5" s="1"/>
  <c r="B636" i="5" s="1"/>
  <c r="C636" i="5" l="1" a="1"/>
  <c r="C636" i="5" s="1"/>
  <c r="E636" i="5" s="1"/>
  <c r="D636" i="5"/>
  <c r="G636" i="5"/>
  <c r="K636" i="5" s="1"/>
  <c r="M636" i="5" s="1"/>
  <c r="H636" i="5" l="1"/>
  <c r="I636" i="5" s="1"/>
  <c r="B637" i="5" s="1"/>
  <c r="G637" i="5" l="1"/>
  <c r="K637" i="5" s="1"/>
  <c r="M637" i="5" s="1"/>
  <c r="C637" i="5" a="1"/>
  <c r="C637" i="5" s="1"/>
  <c r="E637" i="5" s="1"/>
  <c r="D637" i="5"/>
  <c r="H637" i="5" s="1"/>
  <c r="I637" i="5" s="1"/>
  <c r="B638" i="5" s="1"/>
  <c r="G638" i="5" l="1"/>
  <c r="M638" i="5"/>
  <c r="D638" i="5"/>
  <c r="C638" i="5" a="1"/>
  <c r="C638" i="5" s="1"/>
  <c r="E638" i="5" s="1"/>
  <c r="H638" i="5" s="1"/>
  <c r="I638" i="5" s="1"/>
  <c r="B639" i="5" s="1"/>
  <c r="K638" i="5"/>
  <c r="C639" i="5" l="1" a="1"/>
  <c r="C639" i="5" s="1"/>
  <c r="E639" i="5" s="1"/>
  <c r="G639" i="5"/>
  <c r="K639" i="5" s="1"/>
  <c r="M639" i="5" s="1"/>
  <c r="D639" i="5"/>
  <c r="H639" i="5" l="1"/>
  <c r="I639" i="5" s="1"/>
  <c r="B640" i="5" s="1"/>
  <c r="G640" i="5" l="1"/>
  <c r="D640" i="5"/>
  <c r="K640" i="5"/>
  <c r="M640" i="5" s="1"/>
  <c r="C640" i="5" a="1"/>
  <c r="C640" i="5" s="1"/>
  <c r="E640" i="5" s="1"/>
  <c r="H640" i="5" s="1"/>
  <c r="I640" i="5" s="1"/>
  <c r="B641" i="5" s="1"/>
  <c r="G641" i="5" l="1"/>
  <c r="C641" i="5" a="1"/>
  <c r="C641" i="5" s="1"/>
  <c r="E641" i="5" s="1"/>
  <c r="M641" i="5"/>
  <c r="D641" i="5"/>
  <c r="K641" i="5"/>
  <c r="H641" i="5" l="1"/>
  <c r="I641" i="5" s="1"/>
  <c r="B642" i="5" s="1"/>
  <c r="D642" i="5" l="1"/>
  <c r="G642" i="5"/>
  <c r="K642" i="5" s="1"/>
  <c r="M642" i="5" s="1"/>
  <c r="C642" i="5" a="1"/>
  <c r="C642" i="5" s="1"/>
  <c r="E642" i="5" s="1"/>
  <c r="H642" i="5" l="1"/>
  <c r="I642" i="5" s="1"/>
  <c r="B643" i="5" s="1"/>
  <c r="C643" i="5" l="1" a="1"/>
  <c r="C643" i="5" s="1"/>
  <c r="E643" i="5" s="1"/>
  <c r="G643" i="5"/>
  <c r="K643" i="5" s="1"/>
  <c r="M643" i="5" s="1"/>
  <c r="D643" i="5"/>
  <c r="H643" i="5" s="1"/>
  <c r="I643" i="5" s="1"/>
  <c r="B644" i="5" s="1"/>
  <c r="M644" i="5" l="1"/>
  <c r="G644" i="5"/>
  <c r="D644" i="5"/>
  <c r="K644" i="5"/>
  <c r="C644" i="5" a="1"/>
  <c r="C644" i="5" s="1"/>
  <c r="E644" i="5" s="1"/>
  <c r="H644" i="5" l="1"/>
  <c r="I644" i="5" s="1"/>
  <c r="B645" i="5" s="1"/>
  <c r="C645" i="5" l="1" a="1"/>
  <c r="C645" i="5" s="1"/>
  <c r="E645" i="5" s="1"/>
  <c r="D645" i="5"/>
  <c r="G645" i="5"/>
  <c r="K645" i="5" s="1"/>
  <c r="M645" i="5" s="1"/>
  <c r="H645" i="5" l="1"/>
  <c r="I645" i="5" s="1"/>
  <c r="B646" i="5" s="1"/>
  <c r="C646" i="5" l="1" a="1"/>
  <c r="C646" i="5" s="1"/>
  <c r="E646" i="5" s="1"/>
  <c r="G646" i="5"/>
  <c r="K646" i="5" s="1"/>
  <c r="M646" i="5" s="1"/>
  <c r="D646" i="5"/>
  <c r="H646" i="5" s="1"/>
  <c r="I646" i="5" s="1"/>
  <c r="B647" i="5" s="1"/>
  <c r="G647" i="5" l="1"/>
  <c r="K647" i="5" s="1"/>
  <c r="M647" i="5" s="1"/>
  <c r="C647" i="5" a="1"/>
  <c r="C647" i="5" s="1"/>
  <c r="E647" i="5" s="1"/>
  <c r="D647" i="5"/>
  <c r="H647" i="5" s="1"/>
  <c r="I647" i="5" s="1"/>
  <c r="B648" i="5" s="1"/>
  <c r="C648" i="5" l="1" a="1"/>
  <c r="C648" i="5" s="1"/>
  <c r="E648" i="5" s="1"/>
  <c r="D648" i="5"/>
  <c r="G648" i="5"/>
  <c r="M648" i="5"/>
  <c r="K648" i="5"/>
  <c r="H648" i="5" l="1"/>
  <c r="I648" i="5" s="1"/>
  <c r="B649" i="5" s="1"/>
  <c r="D649" i="5" l="1"/>
  <c r="G649" i="5"/>
  <c r="K649" i="5" s="1"/>
  <c r="M649" i="5" s="1"/>
  <c r="C649" i="5" a="1"/>
  <c r="C649" i="5" s="1"/>
  <c r="E649" i="5" s="1"/>
  <c r="H649" i="5" l="1"/>
  <c r="I649" i="5" s="1"/>
  <c r="B650" i="5" s="1"/>
  <c r="G650" i="5" l="1"/>
  <c r="K650" i="5" s="1"/>
  <c r="M650" i="5" s="1"/>
  <c r="C650" i="5" a="1"/>
  <c r="C650" i="5" s="1"/>
  <c r="E650" i="5" s="1"/>
  <c r="D650" i="5"/>
  <c r="H650" i="5" l="1"/>
  <c r="I650" i="5" s="1"/>
  <c r="B651" i="5" s="1"/>
  <c r="C651" i="5" l="1" a="1"/>
  <c r="C651" i="5" s="1"/>
  <c r="E651" i="5" s="1"/>
  <c r="D651" i="5"/>
  <c r="G651" i="5"/>
  <c r="K651" i="5" s="1"/>
  <c r="M651" i="5" s="1"/>
  <c r="H651" i="5" l="1"/>
  <c r="I651" i="5" s="1"/>
  <c r="B652" i="5" s="1"/>
  <c r="G652" i="5" l="1"/>
  <c r="D652" i="5"/>
  <c r="M652" i="5"/>
  <c r="C652" i="5" a="1"/>
  <c r="C652" i="5" s="1"/>
  <c r="E652" i="5" s="1"/>
  <c r="H652" i="5" s="1"/>
  <c r="I652" i="5" s="1"/>
  <c r="B653" i="5" s="1"/>
  <c r="K652" i="5"/>
  <c r="D653" i="5" l="1"/>
  <c r="G653" i="5"/>
  <c r="C653" i="5" a="1"/>
  <c r="C653" i="5" s="1"/>
  <c r="E653" i="5" s="1"/>
  <c r="K653" i="5"/>
  <c r="M653" i="5" s="1"/>
  <c r="H653" i="5" l="1"/>
  <c r="I653" i="5" s="1"/>
  <c r="B654" i="5" s="1"/>
  <c r="C654" i="5" l="1" a="1"/>
  <c r="C654" i="5" s="1"/>
  <c r="E654" i="5" s="1"/>
  <c r="G654" i="5"/>
  <c r="K654" i="5" s="1"/>
  <c r="M654" i="5" s="1"/>
  <c r="D654" i="5"/>
  <c r="H654" i="5" l="1"/>
  <c r="I654" i="5" s="1"/>
  <c r="B655" i="5" s="1"/>
  <c r="D655" i="5" l="1"/>
  <c r="G655" i="5"/>
  <c r="C655" i="5" a="1"/>
  <c r="C655" i="5" s="1"/>
  <c r="E655" i="5" s="1"/>
  <c r="M655" i="5"/>
  <c r="K655" i="5"/>
  <c r="H655" i="5" l="1"/>
  <c r="I655" i="5" s="1"/>
  <c r="B656" i="5" s="1"/>
  <c r="D656" i="5" l="1"/>
  <c r="G656" i="5"/>
  <c r="K656" i="5" s="1"/>
  <c r="M656" i="5" s="1"/>
  <c r="C656" i="5" a="1"/>
  <c r="C656" i="5" s="1"/>
  <c r="E656" i="5" s="1"/>
  <c r="H656" i="5" s="1"/>
  <c r="I656" i="5" s="1"/>
  <c r="B657" i="5" s="1"/>
  <c r="C657" i="5" l="1" a="1"/>
  <c r="C657" i="5" s="1"/>
  <c r="E657" i="5" s="1"/>
  <c r="G657" i="5"/>
  <c r="K657" i="5" s="1"/>
  <c r="M657" i="5" s="1"/>
  <c r="D657" i="5"/>
  <c r="H657" i="5" l="1"/>
  <c r="I657" i="5" s="1"/>
  <c r="B658" i="5" s="1"/>
  <c r="D658" i="5" l="1"/>
  <c r="C658" i="5" a="1"/>
  <c r="C658" i="5" s="1"/>
  <c r="E658" i="5" s="1"/>
  <c r="H658" i="5" s="1"/>
  <c r="I658" i="5" s="1"/>
  <c r="B659" i="5" s="1"/>
  <c r="G658" i="5"/>
  <c r="K658" i="5" s="1"/>
  <c r="M658" i="5" s="1"/>
  <c r="D659" i="5" l="1"/>
  <c r="G659" i="5"/>
  <c r="K659" i="5" s="1"/>
  <c r="M659" i="5" s="1"/>
  <c r="C659" i="5" a="1"/>
  <c r="C659" i="5" s="1"/>
  <c r="E659" i="5" s="1"/>
  <c r="H659" i="5" l="1"/>
  <c r="I659" i="5" s="1"/>
  <c r="B660" i="5" s="1"/>
  <c r="C660" i="5" l="1" a="1"/>
  <c r="C660" i="5" s="1"/>
  <c r="E660" i="5" s="1"/>
  <c r="D660" i="5"/>
  <c r="G660" i="5"/>
  <c r="K660" i="5" s="1"/>
  <c r="M660" i="5" s="1"/>
  <c r="H660" i="5" l="1"/>
  <c r="I660" i="5" s="1"/>
  <c r="B661" i="5" s="1"/>
  <c r="D661" i="5" l="1"/>
  <c r="G661" i="5"/>
  <c r="K661" i="5" s="1"/>
  <c r="M661" i="5" s="1"/>
  <c r="C661" i="5" a="1"/>
  <c r="C661" i="5" s="1"/>
  <c r="E661" i="5" s="1"/>
  <c r="H661" i="5" l="1"/>
  <c r="I661" i="5" s="1"/>
  <c r="B662" i="5" s="1"/>
  <c r="C662" i="5" l="1" a="1"/>
  <c r="C662" i="5" s="1"/>
  <c r="E662" i="5" s="1"/>
  <c r="G662" i="5"/>
  <c r="K662" i="5" s="1"/>
  <c r="M662" i="5" s="1"/>
  <c r="D662" i="5"/>
  <c r="H662" i="5" l="1"/>
  <c r="I662" i="5" s="1"/>
  <c r="B663" i="5" s="1"/>
  <c r="D663" i="5" l="1"/>
  <c r="G663" i="5"/>
  <c r="C663" i="5" a="1"/>
  <c r="C663" i="5" s="1"/>
  <c r="E663" i="5" s="1"/>
  <c r="H663" i="5" l="1"/>
  <c r="I663" i="5" s="1"/>
  <c r="B664" i="5" s="1"/>
  <c r="K663" i="5"/>
  <c r="M663" i="5" s="1"/>
  <c r="D664" i="5" l="1"/>
  <c r="C664" i="5" a="1"/>
  <c r="C664" i="5" s="1"/>
  <c r="E664" i="5" s="1"/>
  <c r="G664" i="5"/>
  <c r="K664" i="5" s="1"/>
  <c r="M664" i="5" s="1"/>
  <c r="H664" i="5" l="1"/>
  <c r="I664" i="5" s="1"/>
  <c r="B665" i="5" s="1"/>
  <c r="D665" i="5" l="1"/>
  <c r="C665" i="5" a="1"/>
  <c r="C665" i="5" s="1"/>
  <c r="E665" i="5" s="1"/>
  <c r="G665" i="5"/>
  <c r="M665" i="5"/>
  <c r="K665" i="5"/>
  <c r="H665" i="5" l="1"/>
  <c r="I665" i="5" s="1"/>
  <c r="B666" i="5" s="1"/>
  <c r="D666" i="5" l="1"/>
  <c r="G666" i="5"/>
  <c r="M666" i="5"/>
  <c r="C666" i="5" a="1"/>
  <c r="C666" i="5" s="1"/>
  <c r="E666" i="5" s="1"/>
  <c r="H666" i="5" s="1"/>
  <c r="I666" i="5" s="1"/>
  <c r="B667" i="5" s="1"/>
  <c r="K666" i="5"/>
  <c r="C667" i="5" l="1" a="1"/>
  <c r="C667" i="5" s="1"/>
  <c r="E667" i="5" s="1"/>
  <c r="D667" i="5"/>
  <c r="G667" i="5"/>
  <c r="K667" i="5" s="1"/>
  <c r="M667" i="5" s="1"/>
  <c r="H667" i="5" l="1"/>
  <c r="I667" i="5" s="1"/>
  <c r="B668" i="5" s="1"/>
  <c r="G668" i="5" l="1"/>
  <c r="K668" i="5" s="1"/>
  <c r="M668" i="5" s="1"/>
  <c r="C668" i="5" a="1"/>
  <c r="C668" i="5" s="1"/>
  <c r="E668" i="5" s="1"/>
  <c r="D668" i="5"/>
  <c r="H668" i="5" l="1"/>
  <c r="I668" i="5" s="1"/>
  <c r="B669" i="5" s="1"/>
  <c r="C669" i="5" l="1" a="1"/>
  <c r="C669" i="5" s="1"/>
  <c r="E669" i="5" s="1"/>
  <c r="H669" i="5" s="1"/>
  <c r="I669" i="5" s="1"/>
  <c r="B670" i="5" s="1"/>
  <c r="G669" i="5"/>
  <c r="K669" i="5" s="1"/>
  <c r="M669" i="5" s="1"/>
  <c r="D669" i="5"/>
  <c r="C670" i="5" l="1" a="1"/>
  <c r="C670" i="5" s="1"/>
  <c r="E670" i="5" s="1"/>
  <c r="D670" i="5"/>
  <c r="G670" i="5"/>
  <c r="H670" i="5" l="1"/>
  <c r="I670" i="5" s="1"/>
  <c r="B671" i="5" s="1"/>
  <c r="K670" i="5"/>
  <c r="M670" i="5" s="1"/>
  <c r="D671" i="5" l="1"/>
  <c r="C671" i="5" a="1"/>
  <c r="C671" i="5" s="1"/>
  <c r="E671" i="5" s="1"/>
  <c r="G671" i="5"/>
  <c r="H671" i="5" l="1"/>
  <c r="I671" i="5" s="1"/>
  <c r="B672" i="5" s="1"/>
  <c r="K671" i="5"/>
  <c r="M671" i="5" s="1"/>
  <c r="C672" i="5" l="1" a="1"/>
  <c r="C672" i="5" s="1"/>
  <c r="E672" i="5" s="1"/>
  <c r="G672" i="5"/>
  <c r="K672" i="5" s="1"/>
  <c r="M672" i="5" s="1"/>
  <c r="D672" i="5"/>
  <c r="H672" i="5" l="1"/>
  <c r="I672" i="5" s="1"/>
  <c r="B673" i="5" s="1"/>
  <c r="D673" i="5" l="1"/>
  <c r="C673" i="5" a="1"/>
  <c r="C673" i="5" s="1"/>
  <c r="E673" i="5" s="1"/>
  <c r="G673" i="5"/>
  <c r="H673" i="5" l="1"/>
  <c r="I673" i="5" s="1"/>
  <c r="B674" i="5" s="1"/>
  <c r="K673" i="5"/>
  <c r="M673" i="5" s="1"/>
  <c r="C674" i="5" l="1" a="1"/>
  <c r="C674" i="5" s="1"/>
  <c r="E674" i="5" s="1"/>
  <c r="D674" i="5"/>
  <c r="G674" i="5"/>
  <c r="K674" i="5" s="1"/>
  <c r="M674" i="5" s="1"/>
  <c r="H674" i="5" l="1"/>
  <c r="I674" i="5" s="1"/>
  <c r="B675" i="5" s="1"/>
  <c r="C675" i="5" l="1" a="1"/>
  <c r="C675" i="5" s="1"/>
  <c r="E675" i="5" s="1"/>
  <c r="G675" i="5"/>
  <c r="K675" i="5" s="1"/>
  <c r="M675" i="5" s="1"/>
  <c r="D675" i="5"/>
  <c r="H675" i="5" s="1"/>
  <c r="I675" i="5" s="1"/>
  <c r="B676" i="5" s="1"/>
  <c r="C676" i="5" l="1" a="1"/>
  <c r="C676" i="5" s="1"/>
  <c r="E676" i="5" s="1"/>
  <c r="H676" i="5" s="1"/>
  <c r="I676" i="5" s="1"/>
  <c r="B677" i="5" s="1"/>
  <c r="M676" i="5"/>
  <c r="D676" i="5"/>
  <c r="G676" i="5"/>
  <c r="K676" i="5"/>
  <c r="M677" i="5" l="1"/>
  <c r="G677" i="5"/>
  <c r="C677" i="5" a="1"/>
  <c r="C677" i="5" s="1"/>
  <c r="E677" i="5" s="1"/>
  <c r="D677" i="5"/>
  <c r="K677" i="5"/>
  <c r="H677" i="5" l="1"/>
  <c r="I677" i="5" s="1"/>
  <c r="B678" i="5" s="1"/>
  <c r="D678" i="5" l="1"/>
  <c r="G678" i="5"/>
  <c r="K678" i="5" s="1"/>
  <c r="M678" i="5" s="1"/>
  <c r="C678" i="5" a="1"/>
  <c r="C678" i="5" s="1"/>
  <c r="E678" i="5" s="1"/>
  <c r="H678" i="5" l="1"/>
  <c r="I678" i="5" s="1"/>
  <c r="B679" i="5" s="1"/>
  <c r="C679" i="5" l="1" a="1"/>
  <c r="C679" i="5" s="1"/>
  <c r="E679" i="5" s="1"/>
  <c r="D679" i="5"/>
  <c r="G679" i="5"/>
  <c r="K679" i="5" s="1"/>
  <c r="M679" i="5" s="1"/>
  <c r="H679" i="5" l="1"/>
  <c r="I679" i="5" s="1"/>
  <c r="B680" i="5" s="1"/>
  <c r="C680" i="5" l="1" a="1"/>
  <c r="C680" i="5" s="1"/>
  <c r="E680" i="5" s="1"/>
  <c r="H680" i="5" s="1"/>
  <c r="I680" i="5" s="1"/>
  <c r="B681" i="5" s="1"/>
  <c r="G680" i="5"/>
  <c r="D680" i="5"/>
  <c r="M680" i="5"/>
  <c r="K680" i="5"/>
  <c r="C681" i="5" l="1" a="1"/>
  <c r="C681" i="5" s="1"/>
  <c r="E681" i="5" s="1"/>
  <c r="G681" i="5"/>
  <c r="K681" i="5"/>
  <c r="M681" i="5"/>
  <c r="D681" i="5"/>
  <c r="H681" i="5" l="1"/>
  <c r="I681" i="5" s="1"/>
  <c r="B682" i="5" s="1"/>
  <c r="C682" i="5" l="1" a="1"/>
  <c r="C682" i="5" s="1"/>
  <c r="E682" i="5" s="1"/>
  <c r="H682" i="5" s="1"/>
  <c r="I682" i="5" s="1"/>
  <c r="B683" i="5" s="1"/>
  <c r="K682" i="5"/>
  <c r="D682" i="5"/>
  <c r="G682" i="5"/>
  <c r="M682" i="5"/>
  <c r="G683" i="5" l="1"/>
  <c r="K683" i="5" s="1"/>
  <c r="M683" i="5" s="1"/>
  <c r="C683" i="5" a="1"/>
  <c r="C683" i="5" s="1"/>
  <c r="E683" i="5" s="1"/>
  <c r="D683" i="5"/>
  <c r="H683" i="5" l="1"/>
  <c r="I683" i="5" s="1"/>
  <c r="B684" i="5" s="1"/>
  <c r="C684" i="5" l="1" a="1"/>
  <c r="C684" i="5" s="1"/>
  <c r="E684" i="5" s="1"/>
  <c r="D684" i="5"/>
  <c r="G684" i="5"/>
  <c r="K684" i="5" s="1"/>
  <c r="M684" i="5" s="1"/>
  <c r="H684" i="5" l="1"/>
  <c r="I684" i="5" s="1"/>
  <c r="B685" i="5" s="1"/>
  <c r="D685" i="5" l="1"/>
  <c r="G685" i="5"/>
  <c r="K685" i="5" s="1"/>
  <c r="M685" i="5" s="1"/>
  <c r="C685" i="5" a="1"/>
  <c r="C685" i="5" s="1"/>
  <c r="E685" i="5" s="1"/>
  <c r="H685" i="5" l="1"/>
  <c r="I685" i="5" s="1"/>
  <c r="B686" i="5" s="1"/>
  <c r="D686" i="5" l="1"/>
  <c r="C686" i="5" a="1"/>
  <c r="C686" i="5" s="1"/>
  <c r="E686" i="5" s="1"/>
  <c r="G686" i="5"/>
  <c r="K686" i="5" s="1"/>
  <c r="M686" i="5" s="1"/>
  <c r="H686" i="5" l="1"/>
  <c r="I686" i="5" s="1"/>
  <c r="B687" i="5" s="1"/>
  <c r="G687" i="5" l="1"/>
  <c r="M687" i="5"/>
  <c r="K687" i="5"/>
  <c r="D687" i="5"/>
  <c r="C687" i="5" a="1"/>
  <c r="C687" i="5" s="1"/>
  <c r="E687" i="5" s="1"/>
  <c r="H687" i="5" l="1"/>
  <c r="I687" i="5" s="1"/>
  <c r="B688" i="5" s="1"/>
  <c r="D688" i="5" l="1"/>
  <c r="C688" i="5" a="1"/>
  <c r="C688" i="5" s="1"/>
  <c r="E688" i="5" s="1"/>
  <c r="G688" i="5"/>
  <c r="K688" i="5" s="1"/>
  <c r="M688" i="5" s="1"/>
  <c r="H688" i="5" l="1"/>
  <c r="I688" i="5" s="1"/>
  <c r="B689" i="5" s="1"/>
  <c r="D689" i="5" l="1"/>
  <c r="C689" i="5" a="1"/>
  <c r="C689" i="5" s="1"/>
  <c r="E689" i="5" s="1"/>
  <c r="G689" i="5"/>
  <c r="H689" i="5" l="1"/>
  <c r="I689" i="5" s="1"/>
  <c r="B690" i="5" s="1"/>
  <c r="K689" i="5"/>
  <c r="M689" i="5" s="1"/>
  <c r="C690" i="5" l="1" a="1"/>
  <c r="C690" i="5" s="1"/>
  <c r="E690" i="5" s="1"/>
  <c r="D690" i="5"/>
  <c r="G690" i="5"/>
  <c r="K690" i="5" s="1"/>
  <c r="M690" i="5" s="1"/>
  <c r="H690" i="5" l="1"/>
  <c r="I690" i="5" s="1"/>
  <c r="B691" i="5" s="1"/>
  <c r="D691" i="5" l="1"/>
  <c r="C691" i="5" a="1"/>
  <c r="C691" i="5" s="1"/>
  <c r="E691" i="5" s="1"/>
  <c r="G691" i="5"/>
  <c r="K691" i="5" s="1"/>
  <c r="M691" i="5" s="1"/>
  <c r="H691" i="5" l="1"/>
  <c r="I691" i="5" s="1"/>
  <c r="B692" i="5" s="1"/>
  <c r="G692" i="5" l="1"/>
  <c r="M692" i="5"/>
  <c r="D692" i="5"/>
  <c r="C692" i="5" a="1"/>
  <c r="C692" i="5" s="1"/>
  <c r="E692" i="5" s="1"/>
  <c r="K692" i="5"/>
  <c r="H692" i="5" l="1"/>
  <c r="I692" i="5" s="1"/>
  <c r="B693" i="5" s="1"/>
  <c r="G693" i="5" l="1"/>
  <c r="C693" i="5" a="1"/>
  <c r="C693" i="5" s="1"/>
  <c r="E693" i="5" s="1"/>
  <c r="K693" i="5"/>
  <c r="D693" i="5"/>
  <c r="M693" i="5"/>
  <c r="H693" i="5" l="1"/>
  <c r="I693" i="5" s="1"/>
  <c r="B694" i="5" s="1"/>
  <c r="C694" i="5" l="1" a="1"/>
  <c r="C694" i="5" s="1"/>
  <c r="E694" i="5" s="1"/>
  <c r="D694" i="5"/>
  <c r="G694" i="5"/>
  <c r="K694" i="5" s="1"/>
  <c r="M694" i="5" s="1"/>
  <c r="H694" i="5" l="1"/>
  <c r="I694" i="5" s="1"/>
  <c r="B695" i="5" s="1"/>
  <c r="C695" i="5" l="1" a="1"/>
  <c r="C695" i="5" s="1"/>
  <c r="E695" i="5" s="1"/>
  <c r="D695" i="5"/>
  <c r="G695" i="5"/>
  <c r="K695" i="5"/>
  <c r="M695" i="5"/>
  <c r="H695" i="5" l="1"/>
  <c r="I695" i="5" s="1"/>
  <c r="B696" i="5" s="1"/>
  <c r="C696" i="5" l="1" a="1"/>
  <c r="C696" i="5" s="1"/>
  <c r="E696" i="5" s="1"/>
  <c r="D696" i="5"/>
  <c r="G696" i="5"/>
  <c r="K696" i="5" s="1"/>
  <c r="M696" i="5" s="1"/>
  <c r="H696" i="5" l="1"/>
  <c r="I696" i="5" s="1"/>
  <c r="B697" i="5" s="1"/>
  <c r="C697" i="5" l="1" a="1"/>
  <c r="C697" i="5" s="1"/>
  <c r="E697" i="5" s="1"/>
  <c r="D697" i="5"/>
  <c r="G697" i="5"/>
  <c r="K697" i="5" s="1"/>
  <c r="M697" i="5" s="1"/>
  <c r="H697" i="5" l="1"/>
  <c r="I697" i="5" s="1"/>
  <c r="B698" i="5" s="1"/>
  <c r="C698" i="5" l="1" a="1"/>
  <c r="C698" i="5" s="1"/>
  <c r="E698" i="5" s="1"/>
  <c r="G698" i="5"/>
  <c r="K698" i="5" s="1"/>
  <c r="M698" i="5" s="1"/>
  <c r="D698" i="5"/>
  <c r="H698" i="5" l="1"/>
  <c r="I698" i="5" s="1"/>
  <c r="B699" i="5" s="1"/>
  <c r="G699" i="5" l="1"/>
  <c r="C699" i="5" a="1"/>
  <c r="C699" i="5" s="1"/>
  <c r="E699" i="5" s="1"/>
  <c r="H699" i="5" s="1"/>
  <c r="I699" i="5" s="1"/>
  <c r="B700" i="5" s="1"/>
  <c r="D699" i="5"/>
  <c r="K699" i="5"/>
  <c r="M699" i="5"/>
  <c r="G700" i="5" l="1"/>
  <c r="D700" i="5"/>
  <c r="C700" i="5" a="1"/>
  <c r="C700" i="5" s="1"/>
  <c r="E700" i="5" s="1"/>
  <c r="M700" i="5"/>
  <c r="K700" i="5"/>
  <c r="H700" i="5" l="1"/>
  <c r="I700" i="5" s="1"/>
  <c r="B701" i="5" s="1"/>
  <c r="C701" i="5" l="1" a="1"/>
  <c r="C701" i="5" s="1"/>
  <c r="E701" i="5" s="1"/>
  <c r="D701" i="5"/>
  <c r="G701" i="5"/>
  <c r="K701" i="5" s="1"/>
  <c r="M701" i="5" s="1"/>
  <c r="H701" i="5" l="1"/>
  <c r="I701" i="5" s="1"/>
  <c r="B702" i="5" s="1"/>
  <c r="C702" i="5" l="1" a="1"/>
  <c r="C702" i="5" s="1"/>
  <c r="E702" i="5" s="1"/>
  <c r="G702" i="5"/>
  <c r="K702" i="5" s="1"/>
  <c r="M702" i="5" s="1"/>
  <c r="D702" i="5"/>
  <c r="H702" i="5" l="1"/>
  <c r="I702" i="5" s="1"/>
  <c r="B703" i="5" s="1"/>
  <c r="C703" i="5" l="1" a="1"/>
  <c r="C703" i="5" s="1"/>
  <c r="E703" i="5" s="1"/>
  <c r="G703" i="5"/>
  <c r="D703" i="5"/>
  <c r="K703" i="5"/>
  <c r="M703" i="5" s="1"/>
  <c r="H703" i="5" l="1"/>
  <c r="I703" i="5" s="1"/>
  <c r="B704" i="5" s="1"/>
  <c r="C704" i="5" l="1" a="1"/>
  <c r="C704" i="5" s="1"/>
  <c r="E704" i="5" s="1"/>
  <c r="D704" i="5"/>
  <c r="G704" i="5"/>
  <c r="K704" i="5" s="1"/>
  <c r="M704" i="5" s="1"/>
  <c r="H704" i="5" l="1"/>
  <c r="I704" i="5" s="1"/>
  <c r="B705" i="5" s="1"/>
  <c r="C705" i="5" l="1" a="1"/>
  <c r="C705" i="5" s="1"/>
  <c r="E705" i="5" s="1"/>
  <c r="D705" i="5"/>
  <c r="G705" i="5"/>
  <c r="K705" i="5" s="1"/>
  <c r="M705" i="5" s="1"/>
  <c r="H705" i="5" l="1"/>
  <c r="I705" i="5" s="1"/>
  <c r="B706" i="5" s="1"/>
  <c r="C706" i="5" l="1" a="1"/>
  <c r="C706" i="5" s="1"/>
  <c r="E706" i="5" s="1"/>
  <c r="D706" i="5"/>
  <c r="G706" i="5"/>
  <c r="K706" i="5" s="1"/>
  <c r="M706" i="5" s="1"/>
  <c r="H706" i="5" l="1"/>
  <c r="I706" i="5" s="1"/>
  <c r="B707" i="5" s="1"/>
  <c r="C707" i="5" l="1" a="1"/>
  <c r="C707" i="5" s="1"/>
  <c r="E707" i="5" s="1"/>
  <c r="G707" i="5"/>
  <c r="K707" i="5" s="1"/>
  <c r="M707" i="5" s="1"/>
  <c r="D707" i="5"/>
  <c r="H707" i="5" l="1"/>
  <c r="I707" i="5" s="1"/>
  <c r="B708" i="5" s="1"/>
  <c r="D708" i="5" l="1"/>
  <c r="C708" i="5" a="1"/>
  <c r="C708" i="5" s="1"/>
  <c r="E708" i="5" s="1"/>
  <c r="G708" i="5"/>
  <c r="K708" i="5" s="1"/>
  <c r="M708" i="5" s="1"/>
  <c r="H708" i="5" l="1"/>
  <c r="I708" i="5" s="1"/>
  <c r="B709" i="5" s="1"/>
  <c r="C709" i="5" l="1" a="1"/>
  <c r="C709" i="5" s="1"/>
  <c r="E709" i="5" s="1"/>
  <c r="D709" i="5"/>
  <c r="G709" i="5"/>
  <c r="K709" i="5" s="1"/>
  <c r="M709" i="5" s="1"/>
  <c r="H709" i="5" l="1"/>
  <c r="I709" i="5" s="1"/>
  <c r="B710" i="5" s="1"/>
  <c r="M710" i="5" l="1"/>
  <c r="G710" i="5"/>
  <c r="D710" i="5"/>
  <c r="K710" i="5"/>
  <c r="C710" i="5" a="1"/>
  <c r="C710" i="5" s="1"/>
  <c r="E710" i="5" s="1"/>
  <c r="H710" i="5" l="1"/>
  <c r="I710" i="5" s="1"/>
  <c r="B711" i="5" s="1"/>
  <c r="D711" i="5" l="1"/>
  <c r="M711" i="5"/>
  <c r="G711" i="5"/>
  <c r="K711" i="5"/>
  <c r="C711" i="5" a="1"/>
  <c r="C711" i="5" s="1"/>
  <c r="E711" i="5" s="1"/>
  <c r="H711" i="5" l="1"/>
  <c r="I711" i="5" s="1"/>
  <c r="B712" i="5" s="1"/>
  <c r="G712" i="5" l="1"/>
  <c r="K712" i="5" s="1"/>
  <c r="M712" i="5" s="1"/>
  <c r="C712" i="5" a="1"/>
  <c r="C712" i="5" s="1"/>
  <c r="E712" i="5" s="1"/>
  <c r="H712" i="5" s="1"/>
  <c r="I712" i="5" s="1"/>
  <c r="B713" i="5" s="1"/>
  <c r="D712" i="5"/>
  <c r="G713" i="5" l="1"/>
  <c r="K713" i="5" s="1"/>
  <c r="M713" i="5" s="1"/>
  <c r="C713" i="5" a="1"/>
  <c r="C713" i="5" s="1"/>
  <c r="E713" i="5" s="1"/>
  <c r="D713" i="5"/>
  <c r="H713" i="5" l="1"/>
  <c r="I713" i="5" s="1"/>
  <c r="B714" i="5" s="1"/>
  <c r="D714" i="5" l="1"/>
  <c r="C714" i="5" a="1"/>
  <c r="C714" i="5" s="1"/>
  <c r="E714" i="5" s="1"/>
  <c r="G714" i="5"/>
  <c r="H714" i="5" l="1"/>
  <c r="I714" i="5" s="1"/>
  <c r="B715" i="5" s="1"/>
  <c r="K714" i="5"/>
  <c r="M714" i="5" s="1"/>
  <c r="C715" i="5" l="1" a="1"/>
  <c r="C715" i="5" s="1"/>
  <c r="E715" i="5" s="1"/>
  <c r="G715" i="5"/>
  <c r="K715" i="5" s="1"/>
  <c r="M715" i="5" s="1"/>
  <c r="D715" i="5"/>
  <c r="H715" i="5" l="1"/>
  <c r="I715" i="5" s="1"/>
  <c r="B716" i="5" s="1"/>
  <c r="C716" i="5" l="1" a="1"/>
  <c r="C716" i="5" s="1"/>
  <c r="E716" i="5" s="1"/>
  <c r="D716" i="5"/>
  <c r="G716" i="5"/>
  <c r="H716" i="5" l="1"/>
  <c r="I716" i="5" s="1"/>
  <c r="B717" i="5" s="1"/>
  <c r="K716" i="5"/>
  <c r="M716" i="5" s="1"/>
  <c r="C717" i="5" l="1" a="1"/>
  <c r="C717" i="5" s="1"/>
  <c r="E717" i="5" s="1"/>
  <c r="G717" i="5"/>
  <c r="K717" i="5" s="1"/>
  <c r="M717" i="5" s="1"/>
  <c r="D717" i="5"/>
  <c r="H717" i="5" l="1"/>
  <c r="I717" i="5" s="1"/>
  <c r="B718" i="5" s="1"/>
  <c r="G718" i="5" l="1"/>
  <c r="K718" i="5" s="1"/>
  <c r="M718" i="5" s="1"/>
  <c r="C718" i="5" a="1"/>
  <c r="C718" i="5" s="1"/>
  <c r="E718" i="5" s="1"/>
  <c r="D718" i="5"/>
  <c r="H718" i="5" l="1"/>
  <c r="I718" i="5" s="1"/>
  <c r="B719" i="5" s="1"/>
  <c r="G719" i="5" l="1"/>
  <c r="K719" i="5" s="1"/>
  <c r="M719" i="5" s="1"/>
  <c r="D719" i="5"/>
  <c r="C719" i="5" a="1"/>
  <c r="C719" i="5" s="1"/>
  <c r="E719" i="5" s="1"/>
  <c r="H719" i="5" s="1"/>
  <c r="I719" i="5" s="1"/>
  <c r="B720" i="5" s="1"/>
  <c r="D720" i="5" l="1"/>
  <c r="C720" i="5" a="1"/>
  <c r="C720" i="5" s="1"/>
  <c r="E720" i="5" s="1"/>
  <c r="G720" i="5"/>
  <c r="K720" i="5" s="1"/>
  <c r="M720" i="5" s="1"/>
  <c r="H720" i="5" l="1"/>
  <c r="I720" i="5" s="1"/>
  <c r="B721" i="5" s="1"/>
  <c r="C721" i="5" l="1" a="1"/>
  <c r="C721" i="5" s="1"/>
  <c r="E721" i="5" s="1"/>
  <c r="D721" i="5"/>
  <c r="G721" i="5"/>
  <c r="K721" i="5" s="1"/>
  <c r="M721" i="5" s="1"/>
  <c r="H721" i="5" l="1"/>
  <c r="I721" i="5" s="1"/>
  <c r="B722" i="5" s="1"/>
  <c r="D722" i="5" l="1"/>
  <c r="G722" i="5"/>
  <c r="K722" i="5" s="1"/>
  <c r="M722" i="5" s="1"/>
  <c r="C722" i="5" a="1"/>
  <c r="C722" i="5" s="1"/>
  <c r="E722" i="5" s="1"/>
  <c r="H722" i="5" l="1"/>
  <c r="I722" i="5" s="1"/>
  <c r="B723" i="5" s="1"/>
  <c r="G723" i="5" l="1"/>
  <c r="K723" i="5" s="1"/>
  <c r="M723" i="5" s="1"/>
  <c r="C723" i="5" a="1"/>
  <c r="C723" i="5" s="1"/>
  <c r="E723" i="5" s="1"/>
  <c r="D723" i="5"/>
  <c r="H723" i="5" l="1"/>
  <c r="I723" i="5" s="1"/>
  <c r="B724" i="5" s="1"/>
  <c r="G724" i="5" l="1"/>
  <c r="K724" i="5" s="1"/>
  <c r="M724" i="5" s="1"/>
  <c r="C724" i="5" a="1"/>
  <c r="C724" i="5" s="1"/>
  <c r="E724" i="5" s="1"/>
  <c r="D724" i="5"/>
  <c r="H724" i="5" l="1"/>
  <c r="I724" i="5" s="1"/>
  <c r="B725" i="5" s="1"/>
  <c r="C725" i="5" l="1" a="1"/>
  <c r="C725" i="5" s="1"/>
  <c r="E725" i="5" s="1"/>
  <c r="G725" i="5"/>
  <c r="K725" i="5" s="1"/>
  <c r="M725" i="5" s="1"/>
  <c r="D725" i="5"/>
  <c r="H725" i="5" l="1"/>
  <c r="I725" i="5" s="1"/>
  <c r="B726" i="5" s="1"/>
  <c r="M726" i="5" l="1"/>
  <c r="D726" i="5"/>
  <c r="C726" i="5" a="1"/>
  <c r="C726" i="5" s="1"/>
  <c r="E726" i="5" s="1"/>
  <c r="G726" i="5"/>
  <c r="K726" i="5"/>
  <c r="H726" i="5" l="1"/>
  <c r="I726" i="5" s="1"/>
  <c r="B727" i="5" s="1"/>
  <c r="C727" i="5" l="1" a="1"/>
  <c r="C727" i="5" s="1"/>
  <c r="E727" i="5" s="1"/>
  <c r="G727" i="5"/>
  <c r="K727" i="5" s="1"/>
  <c r="M727" i="5" s="1"/>
  <c r="D727" i="5"/>
  <c r="H727" i="5" l="1"/>
  <c r="I727" i="5" s="1"/>
  <c r="B728" i="5" s="1"/>
  <c r="G728" i="5" l="1"/>
  <c r="K728" i="5" s="1"/>
  <c r="M728" i="5" s="1"/>
  <c r="C728" i="5" a="1"/>
  <c r="C728" i="5" s="1"/>
  <c r="E728" i="5" s="1"/>
  <c r="D728" i="5"/>
  <c r="H728" i="5" l="1"/>
  <c r="I728" i="5" s="1"/>
  <c r="B729" i="5" s="1"/>
  <c r="G729" i="5" l="1"/>
  <c r="C729" i="5" a="1"/>
  <c r="C729" i="5" s="1"/>
  <c r="E729" i="5" s="1"/>
  <c r="D729" i="5"/>
  <c r="K729" i="5"/>
  <c r="M729" i="5"/>
  <c r="H729" i="5" l="1"/>
  <c r="I729" i="5" s="1"/>
  <c r="B730" i="5" s="1"/>
  <c r="C730" i="5" l="1" a="1"/>
  <c r="C730" i="5" s="1"/>
  <c r="E730" i="5" s="1"/>
  <c r="H730" i="5" s="1"/>
  <c r="I730" i="5" s="1"/>
  <c r="B731" i="5" s="1"/>
  <c r="G730" i="5"/>
  <c r="M730" i="5"/>
  <c r="D730" i="5"/>
  <c r="K730" i="5"/>
  <c r="G731" i="5" l="1"/>
  <c r="K731" i="5" s="1"/>
  <c r="M731" i="5" s="1"/>
  <c r="C731" i="5" a="1"/>
  <c r="C731" i="5" s="1"/>
  <c r="E731" i="5" s="1"/>
  <c r="D731" i="5"/>
  <c r="H731" i="5" s="1"/>
  <c r="I731" i="5" s="1"/>
  <c r="B732" i="5" s="1"/>
  <c r="D732" i="5" l="1"/>
  <c r="C732" i="5" a="1"/>
  <c r="C732" i="5" s="1"/>
  <c r="E732" i="5" s="1"/>
  <c r="G732" i="5"/>
  <c r="K732" i="5" s="1"/>
  <c r="M732" i="5" s="1"/>
  <c r="H732" i="5" l="1"/>
  <c r="I732" i="5" s="1"/>
  <c r="B733" i="5" s="1"/>
  <c r="D733" i="5" l="1"/>
  <c r="M733" i="5"/>
  <c r="G733" i="5"/>
  <c r="C733" i="5" a="1"/>
  <c r="C733" i="5" s="1"/>
  <c r="E733" i="5" s="1"/>
  <c r="K733" i="5"/>
  <c r="H733" i="5" l="1"/>
  <c r="I733" i="5" s="1"/>
  <c r="B734" i="5" s="1"/>
  <c r="C734" i="5" l="1" a="1"/>
  <c r="C734" i="5" s="1"/>
  <c r="E734" i="5" s="1"/>
  <c r="G734" i="5"/>
  <c r="K734" i="5" s="1"/>
  <c r="M734" i="5" s="1"/>
  <c r="D734" i="5"/>
  <c r="H734" i="5" s="1"/>
  <c r="I734" i="5" s="1"/>
  <c r="B735" i="5" s="1"/>
  <c r="G735" i="5" l="1"/>
  <c r="M735" i="5"/>
  <c r="C735" i="5" a="1"/>
  <c r="C735" i="5" s="1"/>
  <c r="E735" i="5" s="1"/>
  <c r="K735" i="5"/>
  <c r="D735" i="5"/>
  <c r="H735" i="5" l="1"/>
  <c r="I735" i="5" s="1"/>
  <c r="B736" i="5" s="1"/>
  <c r="D736" i="5" l="1"/>
  <c r="C736" i="5" a="1"/>
  <c r="C736" i="5" s="1"/>
  <c r="E736" i="5" s="1"/>
  <c r="G736" i="5"/>
  <c r="H736" i="5" l="1"/>
  <c r="I736" i="5" s="1"/>
  <c r="B737" i="5" s="1"/>
  <c r="K736" i="5"/>
  <c r="M736" i="5" s="1"/>
  <c r="C737" i="5" l="1" a="1"/>
  <c r="C737" i="5" s="1"/>
  <c r="E737" i="5" s="1"/>
  <c r="G737" i="5"/>
  <c r="K737" i="5" s="1"/>
  <c r="M737" i="5" s="1"/>
  <c r="D737" i="5"/>
  <c r="H737" i="5" s="1"/>
  <c r="I737" i="5" s="1"/>
  <c r="B738" i="5" s="1"/>
  <c r="C738" i="5" l="1" a="1"/>
  <c r="C738" i="5" s="1"/>
  <c r="E738" i="5" s="1"/>
  <c r="H738" i="5" s="1"/>
  <c r="I738" i="5" s="1"/>
  <c r="B739" i="5" s="1"/>
  <c r="G738" i="5"/>
  <c r="K738" i="5" s="1"/>
  <c r="M738" i="5" s="1"/>
  <c r="D738" i="5"/>
  <c r="G739" i="5" l="1"/>
  <c r="K739" i="5" s="1"/>
  <c r="M739" i="5" s="1"/>
  <c r="D739" i="5"/>
  <c r="C739" i="5" a="1"/>
  <c r="C739" i="5" s="1"/>
  <c r="E739" i="5" s="1"/>
  <c r="H739" i="5" l="1"/>
  <c r="I739" i="5" s="1"/>
  <c r="B740" i="5" s="1"/>
  <c r="C740" i="5" l="1" a="1"/>
  <c r="C740" i="5" s="1"/>
  <c r="E740" i="5" s="1"/>
  <c r="D740" i="5"/>
  <c r="G740" i="5"/>
  <c r="K740" i="5" s="1"/>
  <c r="M740" i="5" s="1"/>
  <c r="H740" i="5" l="1"/>
  <c r="I740" i="5" s="1"/>
  <c r="B741" i="5" s="1"/>
  <c r="G741" i="5" l="1"/>
  <c r="D741" i="5"/>
  <c r="C741" i="5" a="1"/>
  <c r="C741" i="5" s="1"/>
  <c r="E741" i="5" s="1"/>
  <c r="H741" i="5" s="1"/>
  <c r="I741" i="5" s="1"/>
  <c r="B742" i="5" s="1"/>
  <c r="M741" i="5"/>
  <c r="K741" i="5"/>
  <c r="D742" i="5" l="1"/>
  <c r="C742" i="5" a="1"/>
  <c r="C742" i="5" s="1"/>
  <c r="E742" i="5" s="1"/>
  <c r="H742" i="5" s="1"/>
  <c r="I742" i="5" s="1"/>
  <c r="B743" i="5" s="1"/>
  <c r="G742" i="5"/>
  <c r="M742" i="5"/>
  <c r="K742" i="5"/>
  <c r="G743" i="5" l="1"/>
  <c r="M743" i="5"/>
  <c r="K743" i="5"/>
  <c r="D743" i="5"/>
  <c r="C743" i="5" a="1"/>
  <c r="C743" i="5" s="1"/>
  <c r="E743" i="5" s="1"/>
  <c r="H743" i="5" l="1"/>
  <c r="I743" i="5" s="1"/>
  <c r="B744" i="5" s="1"/>
  <c r="C744" i="5" l="1" a="1"/>
  <c r="C744" i="5" s="1"/>
  <c r="E744" i="5" s="1"/>
  <c r="G744" i="5"/>
  <c r="K744" i="5" s="1"/>
  <c r="M744" i="5" s="1"/>
  <c r="D744" i="5"/>
  <c r="H744" i="5" s="1"/>
  <c r="I744" i="5" s="1"/>
  <c r="B745" i="5" s="1"/>
  <c r="G745" i="5" l="1"/>
  <c r="K745" i="5" s="1"/>
  <c r="M745" i="5" s="1"/>
  <c r="C745" i="5" a="1"/>
  <c r="C745" i="5" s="1"/>
  <c r="E745" i="5" s="1"/>
  <c r="D745" i="5"/>
  <c r="H745" i="5" s="1"/>
  <c r="I745" i="5" s="1"/>
  <c r="B746" i="5" s="1"/>
  <c r="D746" i="5" l="1"/>
  <c r="G746" i="5"/>
  <c r="C746" i="5" a="1"/>
  <c r="C746" i="5" s="1"/>
  <c r="E746" i="5" s="1"/>
  <c r="H746" i="5" s="1"/>
  <c r="I746" i="5" s="1"/>
  <c r="B747" i="5" s="1"/>
  <c r="M746" i="5"/>
  <c r="K746" i="5"/>
  <c r="C747" i="5" l="1" a="1"/>
  <c r="C747" i="5" s="1"/>
  <c r="E747" i="5" s="1"/>
  <c r="D747" i="5"/>
  <c r="G747" i="5"/>
  <c r="K747" i="5" s="1"/>
  <c r="M747" i="5" s="1"/>
  <c r="H747" i="5" l="1"/>
  <c r="I747" i="5" s="1"/>
  <c r="B748" i="5" s="1"/>
  <c r="D748" i="5" l="1"/>
  <c r="C748" i="5" a="1"/>
  <c r="C748" i="5" s="1"/>
  <c r="E748" i="5" s="1"/>
  <c r="G748" i="5"/>
  <c r="K748" i="5" s="1"/>
  <c r="M748" i="5" s="1"/>
  <c r="H748" i="5" l="1"/>
  <c r="I748" i="5" s="1"/>
  <c r="B749" i="5" s="1"/>
  <c r="G749" i="5" l="1"/>
  <c r="K749" i="5" s="1"/>
  <c r="M749" i="5" s="1"/>
  <c r="D749" i="5"/>
  <c r="C749" i="5" a="1"/>
  <c r="C749" i="5" s="1"/>
  <c r="E749" i="5" s="1"/>
  <c r="H749" i="5" l="1"/>
  <c r="I749" i="5" s="1"/>
  <c r="B750" i="5" s="1"/>
  <c r="G750" i="5" l="1"/>
  <c r="C750" i="5" a="1"/>
  <c r="C750" i="5" s="1"/>
  <c r="E750" i="5" s="1"/>
  <c r="K750" i="5"/>
  <c r="M750" i="5"/>
  <c r="D750" i="5"/>
  <c r="H750" i="5" l="1"/>
  <c r="I750" i="5" s="1"/>
  <c r="B751" i="5" s="1"/>
  <c r="G751" i="5" l="1"/>
  <c r="C751" i="5" a="1"/>
  <c r="C751" i="5" s="1"/>
  <c r="E751" i="5" s="1"/>
  <c r="D751" i="5"/>
  <c r="K751" i="5"/>
  <c r="M751" i="5"/>
  <c r="H751" i="5" l="1"/>
  <c r="I751" i="5" s="1"/>
  <c r="B752" i="5" s="1"/>
  <c r="D752" i="5" l="1"/>
  <c r="C752" i="5" a="1"/>
  <c r="C752" i="5" s="1"/>
  <c r="E752" i="5" s="1"/>
  <c r="G752" i="5"/>
  <c r="H752" i="5" l="1"/>
  <c r="I752" i="5" s="1"/>
  <c r="B753" i="5" s="1"/>
  <c r="K752" i="5"/>
  <c r="M752" i="5" s="1"/>
  <c r="G753" i="5" l="1"/>
  <c r="C753" i="5" a="1"/>
  <c r="C753" i="5" s="1"/>
  <c r="E753" i="5" s="1"/>
  <c r="H753" i="5" s="1"/>
  <c r="I753" i="5" s="1"/>
  <c r="B754" i="5" s="1"/>
  <c r="M753" i="5"/>
  <c r="D753" i="5"/>
  <c r="K753" i="5"/>
  <c r="G754" i="5" l="1"/>
  <c r="C754" i="5" a="1"/>
  <c r="C754" i="5" s="1"/>
  <c r="E754" i="5" s="1"/>
  <c r="D754" i="5"/>
  <c r="K754" i="5"/>
  <c r="M754" i="5"/>
  <c r="H754" i="5" l="1"/>
  <c r="I754" i="5" s="1"/>
  <c r="B755" i="5" s="1"/>
  <c r="G755" i="5" l="1"/>
  <c r="D755" i="5"/>
  <c r="K755" i="5"/>
  <c r="M755" i="5"/>
  <c r="C755" i="5" a="1"/>
  <c r="C755" i="5" s="1"/>
  <c r="E755" i="5" s="1"/>
  <c r="H755" i="5" s="1"/>
  <c r="I755" i="5" s="1"/>
  <c r="B756" i="5" s="1"/>
  <c r="D756" i="5" l="1"/>
  <c r="C756" i="5" a="1"/>
  <c r="C756" i="5" s="1"/>
  <c r="E756" i="5" s="1"/>
  <c r="H756" i="5" s="1"/>
  <c r="I756" i="5" s="1"/>
  <c r="B757" i="5" s="1"/>
  <c r="K756" i="5"/>
  <c r="G756" i="5"/>
  <c r="M756" i="5"/>
  <c r="D757" i="5" l="1"/>
  <c r="G757" i="5"/>
  <c r="C757" i="5" a="1"/>
  <c r="C757" i="5" s="1"/>
  <c r="E757" i="5" s="1"/>
  <c r="H757" i="5" l="1"/>
  <c r="I757" i="5" s="1"/>
  <c r="B758" i="5" s="1"/>
  <c r="K757" i="5"/>
  <c r="M757" i="5" s="1"/>
  <c r="D758" i="5" l="1"/>
  <c r="C758" i="5" a="1"/>
  <c r="C758" i="5" s="1"/>
  <c r="E758" i="5" s="1"/>
  <c r="G758" i="5"/>
  <c r="K758" i="5" s="1"/>
  <c r="M758" i="5" s="1"/>
  <c r="H758" i="5" l="1"/>
  <c r="I758" i="5" s="1"/>
  <c r="B759" i="5" s="1"/>
  <c r="C759" i="5" l="1" a="1"/>
  <c r="C759" i="5" s="1"/>
  <c r="E759" i="5" s="1"/>
  <c r="D759" i="5"/>
  <c r="G759" i="5"/>
  <c r="H759" i="5" l="1"/>
  <c r="I759" i="5" s="1"/>
  <c r="B760" i="5" s="1"/>
  <c r="K759" i="5"/>
  <c r="M759" i="5" s="1"/>
  <c r="G760" i="5" l="1"/>
  <c r="C760" i="5" a="1"/>
  <c r="C760" i="5" s="1"/>
  <c r="E760" i="5" s="1"/>
  <c r="D760" i="5"/>
  <c r="K760" i="5"/>
  <c r="M760" i="5"/>
  <c r="H760" i="5" l="1"/>
  <c r="I760" i="5" s="1"/>
  <c r="B761" i="5" s="1"/>
  <c r="C761" i="5" l="1" a="1"/>
  <c r="C761" i="5" s="1"/>
  <c r="E761" i="5" s="1"/>
  <c r="D761" i="5"/>
  <c r="G761" i="5"/>
  <c r="K761" i="5" s="1"/>
  <c r="M761" i="5" s="1"/>
  <c r="H761" i="5" l="1"/>
  <c r="I761" i="5" s="1"/>
  <c r="B762" i="5" s="1"/>
  <c r="D762" i="5" l="1"/>
  <c r="G762" i="5"/>
  <c r="K762" i="5" s="1"/>
  <c r="M762" i="5" s="1"/>
  <c r="C762" i="5" a="1"/>
  <c r="C762" i="5" s="1"/>
  <c r="E762" i="5" s="1"/>
  <c r="H762" i="5" l="1"/>
  <c r="I762" i="5" s="1"/>
  <c r="B763" i="5" s="1"/>
  <c r="G763" i="5" l="1"/>
  <c r="C763" i="5" a="1"/>
  <c r="C763" i="5" s="1"/>
  <c r="E763" i="5" s="1"/>
  <c r="K763" i="5"/>
  <c r="D763" i="5"/>
  <c r="H763" i="5" s="1"/>
  <c r="I763" i="5" s="1"/>
  <c r="B764" i="5" s="1"/>
  <c r="M763" i="5"/>
  <c r="C764" i="5" l="1" a="1"/>
  <c r="C764" i="5" s="1"/>
  <c r="E764" i="5" s="1"/>
  <c r="G764" i="5"/>
  <c r="K764" i="5" s="1"/>
  <c r="M764" i="5" s="1"/>
  <c r="D764" i="5"/>
  <c r="H764" i="5" s="1"/>
  <c r="I764" i="5" s="1"/>
  <c r="B765" i="5" s="1"/>
  <c r="G765" i="5" l="1"/>
  <c r="M765" i="5"/>
  <c r="K765" i="5"/>
  <c r="D765" i="5"/>
  <c r="C765" i="5" a="1"/>
  <c r="C765" i="5" s="1"/>
  <c r="E765" i="5" s="1"/>
  <c r="H765" i="5" l="1"/>
  <c r="I765" i="5" s="1"/>
  <c r="B766" i="5" s="1"/>
  <c r="G766" i="5" l="1"/>
  <c r="M766" i="5"/>
  <c r="K766" i="5"/>
  <c r="D766" i="5"/>
  <c r="C766" i="5" a="1"/>
  <c r="C766" i="5" s="1"/>
  <c r="E766" i="5" s="1"/>
  <c r="H766" i="5" l="1"/>
  <c r="I766" i="5" s="1"/>
  <c r="B767" i="5" s="1"/>
  <c r="D767" i="5" l="1"/>
  <c r="C767" i="5" a="1"/>
  <c r="C767" i="5" s="1"/>
  <c r="E767" i="5" s="1"/>
  <c r="G767" i="5"/>
  <c r="K767" i="5" s="1"/>
  <c r="M767" i="5" s="1"/>
  <c r="H767" i="5" l="1"/>
  <c r="I767" i="5" s="1"/>
  <c r="B768" i="5" s="1"/>
  <c r="C768" i="5" l="1" a="1"/>
  <c r="C768" i="5" s="1"/>
  <c r="E768" i="5" s="1"/>
  <c r="G768" i="5"/>
  <c r="K768" i="5" s="1"/>
  <c r="M768" i="5" s="1"/>
  <c r="D768" i="5"/>
  <c r="H768" i="5" s="1"/>
  <c r="I768" i="5" s="1"/>
  <c r="B769" i="5" s="1"/>
  <c r="D769" i="5" l="1"/>
  <c r="C769" i="5" a="1"/>
  <c r="C769" i="5" s="1"/>
  <c r="E769" i="5" s="1"/>
  <c r="G769" i="5"/>
  <c r="K769" i="5" s="1"/>
  <c r="M769" i="5" s="1"/>
  <c r="H769" i="5" l="1"/>
  <c r="I769" i="5" s="1"/>
  <c r="B770" i="5" s="1"/>
  <c r="G770" i="5" l="1"/>
  <c r="K770" i="5" s="1"/>
  <c r="M770" i="5" s="1"/>
  <c r="C770" i="5" a="1"/>
  <c r="C770" i="5" s="1"/>
  <c r="E770" i="5" s="1"/>
  <c r="D770" i="5"/>
  <c r="H770" i="5" l="1"/>
  <c r="I770" i="5" s="1"/>
  <c r="B771" i="5" s="1"/>
  <c r="C771" i="5" l="1" a="1"/>
  <c r="C771" i="5" s="1"/>
  <c r="E771" i="5" s="1"/>
  <c r="D771" i="5"/>
  <c r="H771" i="5" s="1"/>
  <c r="I771" i="5" s="1"/>
  <c r="B772" i="5" s="1"/>
  <c r="G771" i="5"/>
  <c r="K771" i="5" s="1"/>
  <c r="M771" i="5" s="1"/>
  <c r="C772" i="5" l="1" a="1"/>
  <c r="C772" i="5" s="1"/>
  <c r="E772" i="5" s="1"/>
  <c r="M772" i="5"/>
  <c r="G772" i="5"/>
  <c r="D772" i="5"/>
  <c r="H772" i="5" s="1"/>
  <c r="I772" i="5" s="1"/>
  <c r="B773" i="5" s="1"/>
  <c r="K772" i="5"/>
  <c r="C773" i="5" l="1" a="1"/>
  <c r="C773" i="5" s="1"/>
  <c r="E773" i="5" s="1"/>
  <c r="D773" i="5"/>
  <c r="G773" i="5"/>
  <c r="H773" i="5" l="1"/>
  <c r="I773" i="5" s="1"/>
  <c r="B774" i="5" s="1"/>
  <c r="K773" i="5"/>
  <c r="M773" i="5" s="1"/>
  <c r="C774" i="5" l="1" a="1"/>
  <c r="C774" i="5" s="1"/>
  <c r="E774" i="5" s="1"/>
  <c r="D774" i="5"/>
  <c r="G774" i="5"/>
  <c r="H774" i="5" s="1"/>
  <c r="I774" i="5" s="1"/>
  <c r="B775" i="5" s="1"/>
  <c r="D775" i="5" l="1"/>
  <c r="G775" i="5"/>
  <c r="K775" i="5" s="1"/>
  <c r="M775" i="5" s="1"/>
  <c r="C775" i="5" a="1"/>
  <c r="C775" i="5" s="1"/>
  <c r="E775" i="5" s="1"/>
  <c r="H775" i="5" s="1"/>
  <c r="I775" i="5" s="1"/>
  <c r="B776" i="5" s="1"/>
  <c r="K774" i="5"/>
  <c r="M774" i="5" s="1"/>
  <c r="C776" i="5" l="1" a="1"/>
  <c r="C776" i="5" s="1"/>
  <c r="E776" i="5" s="1"/>
  <c r="G776" i="5"/>
  <c r="K776" i="5" s="1"/>
  <c r="M776" i="5" s="1"/>
  <c r="D776" i="5"/>
  <c r="H776" i="5" l="1"/>
  <c r="I776" i="5" s="1"/>
  <c r="B777" i="5" s="1"/>
  <c r="D777" i="5" l="1"/>
  <c r="G777" i="5"/>
  <c r="K777" i="5"/>
  <c r="C777" i="5" a="1"/>
  <c r="C777" i="5" s="1"/>
  <c r="E777" i="5" s="1"/>
  <c r="H777" i="5" s="1"/>
  <c r="I777" i="5" s="1"/>
  <c r="B778" i="5" s="1"/>
  <c r="M777" i="5"/>
  <c r="G778" i="5" l="1"/>
  <c r="C778" i="5" a="1"/>
  <c r="C778" i="5" s="1"/>
  <c r="E778" i="5" s="1"/>
  <c r="D778" i="5"/>
  <c r="H778" i="5" s="1"/>
  <c r="I778" i="5" s="1"/>
  <c r="B779" i="5" s="1"/>
  <c r="K778" i="5"/>
  <c r="M778" i="5"/>
  <c r="D779" i="5" l="1"/>
  <c r="C779" i="5" a="1"/>
  <c r="C779" i="5" s="1"/>
  <c r="E779" i="5" s="1"/>
  <c r="G779" i="5"/>
  <c r="K779" i="5" s="1"/>
  <c r="M779" i="5" s="1"/>
  <c r="H779" i="5" l="1"/>
  <c r="I779" i="5" s="1"/>
  <c r="B780" i="5" s="1"/>
  <c r="G780" i="5" l="1"/>
  <c r="K780" i="5" s="1"/>
  <c r="M780" i="5" s="1"/>
  <c r="D780" i="5"/>
  <c r="C780" i="5" a="1"/>
  <c r="C780" i="5" s="1"/>
  <c r="E780" i="5" s="1"/>
  <c r="H780" i="5" l="1"/>
  <c r="I780" i="5" s="1"/>
  <c r="B781" i="5" s="1"/>
  <c r="M781" i="5" l="1"/>
  <c r="G781" i="5"/>
  <c r="C781" i="5" a="1"/>
  <c r="C781" i="5" s="1"/>
  <c r="E781" i="5" s="1"/>
  <c r="K781" i="5"/>
  <c r="D781" i="5"/>
  <c r="H781" i="5" s="1"/>
  <c r="I781" i="5" s="1"/>
  <c r="B782" i="5" s="1"/>
  <c r="D782" i="5" l="1"/>
  <c r="G782" i="5"/>
  <c r="K782" i="5" s="1"/>
  <c r="M782" i="5" s="1"/>
  <c r="C782" i="5" a="1"/>
  <c r="C782" i="5" s="1"/>
  <c r="E782" i="5" s="1"/>
  <c r="H782" i="5" l="1"/>
  <c r="I782" i="5" s="1"/>
  <c r="B783" i="5" s="1"/>
  <c r="G783" i="5" l="1"/>
  <c r="K783" i="5" s="1"/>
  <c r="M783" i="5" s="1"/>
  <c r="C783" i="5" a="1"/>
  <c r="C783" i="5" s="1"/>
  <c r="E783" i="5" s="1"/>
  <c r="D783" i="5"/>
  <c r="H783" i="5" l="1"/>
  <c r="I783" i="5" s="1"/>
  <c r="B784" i="5" s="1"/>
  <c r="D784" i="5" l="1"/>
  <c r="G784" i="5"/>
  <c r="C784" i="5" a="1"/>
  <c r="C784" i="5" s="1"/>
  <c r="E784" i="5" s="1"/>
  <c r="M784" i="5"/>
  <c r="K784" i="5"/>
  <c r="H784" i="5" l="1"/>
  <c r="I784" i="5" s="1"/>
  <c r="B785" i="5" s="1"/>
  <c r="E785" i="5" l="1"/>
  <c r="G785" i="5"/>
  <c r="K785" i="5" s="1"/>
  <c r="M785" i="5" s="1"/>
  <c r="D785" i="5"/>
  <c r="C785" i="5" a="1"/>
  <c r="C785" i="5" s="1"/>
  <c r="H785" i="5"/>
  <c r="I785" i="5"/>
  <c r="B786" i="5" s="1"/>
  <c r="E786" i="5" l="1"/>
  <c r="H786" i="5"/>
  <c r="M786" i="5"/>
  <c r="D786" i="5"/>
  <c r="G786" i="5"/>
  <c r="I786" i="5"/>
  <c r="B787" i="5" s="1"/>
  <c r="K786" i="5"/>
  <c r="C786" i="5" a="1"/>
  <c r="C786" i="5" s="1"/>
  <c r="E787" i="5" l="1"/>
  <c r="I787" i="5"/>
  <c r="B788" i="5" s="1"/>
  <c r="M787" i="5"/>
  <c r="D787" i="5"/>
  <c r="K787" i="5"/>
  <c r="G787" i="5"/>
  <c r="C787" i="5" a="1"/>
  <c r="C787" i="5" s="1"/>
  <c r="H787" i="5"/>
  <c r="E788" i="5" l="1"/>
  <c r="M788" i="5"/>
  <c r="H788" i="5"/>
  <c r="K788" i="5"/>
  <c r="I788" i="5"/>
  <c r="B789" i="5" s="1"/>
  <c r="D788" i="5"/>
  <c r="G788" i="5"/>
  <c r="C788" i="5" a="1"/>
  <c r="C788" i="5" s="1"/>
  <c r="E789" i="5" l="1"/>
  <c r="M789" i="5"/>
  <c r="H789" i="5"/>
  <c r="G789" i="5"/>
  <c r="C789" i="5" a="1"/>
  <c r="C789" i="5" s="1"/>
  <c r="K789" i="5"/>
  <c r="D789" i="5"/>
  <c r="I789" i="5"/>
  <c r="B790" i="5" s="1"/>
  <c r="E790" i="5" l="1"/>
  <c r="C790" i="5" a="1"/>
  <c r="C790" i="5" s="1"/>
  <c r="D790" i="5"/>
  <c r="H790" i="5"/>
  <c r="M790" i="5"/>
  <c r="I790" i="5"/>
  <c r="B791" i="5" s="1"/>
  <c r="K790" i="5"/>
  <c r="G790" i="5"/>
  <c r="E791" i="5" l="1"/>
  <c r="G791" i="5"/>
  <c r="K791" i="5"/>
  <c r="C791" i="5" a="1"/>
  <c r="C791" i="5" s="1"/>
  <c r="M791" i="5"/>
  <c r="D791" i="5"/>
  <c r="I791" i="5"/>
  <c r="B792" i="5" s="1"/>
  <c r="H791" i="5"/>
  <c r="E792" i="5" l="1"/>
  <c r="M792" i="5"/>
  <c r="C792" i="5" a="1"/>
  <c r="C792" i="5" s="1"/>
  <c r="K792" i="5"/>
  <c r="D792" i="5"/>
  <c r="H792" i="5"/>
  <c r="I792" i="5"/>
  <c r="B793" i="5" s="1"/>
  <c r="G792" i="5"/>
  <c r="E793" i="5" l="1"/>
  <c r="M793" i="5"/>
  <c r="K793" i="5"/>
  <c r="I793" i="5"/>
  <c r="B794" i="5" s="1"/>
  <c r="H793" i="5"/>
  <c r="G793" i="5"/>
  <c r="D793" i="5"/>
  <c r="C793" i="5" a="1"/>
  <c r="C793" i="5" s="1"/>
  <c r="E794" i="5" l="1"/>
  <c r="D794" i="5"/>
  <c r="G794" i="5"/>
  <c r="H794" i="5"/>
  <c r="I794" i="5"/>
  <c r="B795" i="5" s="1"/>
  <c r="K794" i="5"/>
  <c r="M794" i="5"/>
  <c r="C794" i="5" a="1"/>
  <c r="C794" i="5" s="1"/>
  <c r="E795" i="5" l="1"/>
  <c r="I795" i="5"/>
  <c r="B796" i="5" s="1"/>
  <c r="G795" i="5"/>
  <c r="K795" i="5"/>
  <c r="M795" i="5"/>
  <c r="H795" i="5"/>
  <c r="D795" i="5"/>
  <c r="C795" i="5" a="1"/>
  <c r="C795" i="5" s="1"/>
  <c r="E796" i="5" l="1"/>
  <c r="I796" i="5"/>
  <c r="B797" i="5" s="1"/>
  <c r="H796" i="5"/>
  <c r="D796" i="5"/>
  <c r="C796" i="5" a="1"/>
  <c r="C796" i="5" s="1"/>
  <c r="M796" i="5"/>
  <c r="K796" i="5"/>
  <c r="G796" i="5"/>
  <c r="E797" i="5" l="1"/>
  <c r="H797" i="5"/>
  <c r="G797" i="5"/>
  <c r="C797" i="5" a="1"/>
  <c r="C797" i="5" s="1"/>
  <c r="K797" i="5"/>
  <c r="I797" i="5"/>
  <c r="B798" i="5" s="1"/>
  <c r="M797" i="5"/>
  <c r="D797" i="5"/>
  <c r="H798" i="5" l="1"/>
  <c r="M798" i="5"/>
  <c r="I798" i="5"/>
  <c r="B799" i="5" s="1"/>
  <c r="K798" i="5"/>
  <c r="G798" i="5"/>
  <c r="D798" i="5"/>
  <c r="E798" i="5"/>
  <c r="C798" i="5" a="1"/>
  <c r="C798" i="5" s="1"/>
  <c r="M799" i="5" l="1"/>
  <c r="K799" i="5"/>
  <c r="H799" i="5"/>
  <c r="E799" i="5"/>
  <c r="D799" i="5"/>
  <c r="C799" i="5" a="1"/>
  <c r="C799" i="5" s="1"/>
  <c r="G799" i="5"/>
  <c r="I799" i="5"/>
  <c r="B800" i="5" s="1"/>
  <c r="E800" i="5" l="1"/>
  <c r="H800" i="5"/>
  <c r="M800" i="5"/>
  <c r="C800" i="5" a="1"/>
  <c r="C800" i="5" s="1"/>
  <c r="G800" i="5"/>
  <c r="I800" i="5"/>
  <c r="B801" i="5" s="1"/>
  <c r="D800" i="5"/>
  <c r="K800" i="5"/>
  <c r="E801" i="5" l="1"/>
  <c r="M801" i="5"/>
  <c r="D801" i="5"/>
  <c r="C801" i="5" a="1"/>
  <c r="C801" i="5" s="1"/>
  <c r="I801" i="5"/>
  <c r="B802" i="5" s="1"/>
  <c r="H801" i="5"/>
  <c r="G801" i="5"/>
  <c r="K801" i="5"/>
  <c r="E802" i="5" l="1"/>
  <c r="H802" i="5"/>
  <c r="I802" i="5"/>
  <c r="B803" i="5" s="1"/>
  <c r="M802" i="5"/>
  <c r="C802" i="5" a="1"/>
  <c r="C802" i="5" s="1"/>
  <c r="G802" i="5"/>
  <c r="K802" i="5"/>
  <c r="D802" i="5"/>
  <c r="E803" i="5" l="1"/>
  <c r="K803" i="5"/>
  <c r="M803" i="5"/>
  <c r="H803" i="5"/>
  <c r="C803" i="5" a="1"/>
  <c r="C803" i="5" s="1"/>
  <c r="D803" i="5"/>
  <c r="G803" i="5"/>
  <c r="I803" i="5"/>
  <c r="B804" i="5" s="1"/>
  <c r="C804" i="5" l="1" a="1"/>
  <c r="C804" i="5" s="1"/>
  <c r="E804" i="5"/>
  <c r="D804" i="5"/>
  <c r="G804" i="5"/>
  <c r="H804" i="5"/>
  <c r="K804" i="5"/>
  <c r="M804" i="5"/>
  <c r="I804" i="5"/>
  <c r="B805" i="5" s="1"/>
  <c r="E805" i="5" l="1"/>
  <c r="I805" i="5"/>
  <c r="B806" i="5" s="1"/>
  <c r="G805" i="5"/>
  <c r="H805" i="5"/>
  <c r="M805" i="5"/>
  <c r="D805" i="5"/>
  <c r="C805" i="5" a="1"/>
  <c r="C805" i="5" s="1"/>
  <c r="K805" i="5"/>
  <c r="E806" i="5" l="1"/>
  <c r="M806" i="5"/>
  <c r="C806" i="5" a="1"/>
  <c r="C806" i="5" s="1"/>
  <c r="I806" i="5"/>
  <c r="B807" i="5" s="1"/>
  <c r="G806" i="5"/>
  <c r="H806" i="5"/>
  <c r="K806" i="5"/>
  <c r="D806" i="5"/>
  <c r="E807" i="5" l="1"/>
  <c r="K807" i="5"/>
  <c r="C807" i="5" a="1"/>
  <c r="C807" i="5" s="1"/>
  <c r="I807" i="5"/>
  <c r="B808" i="5" s="1"/>
  <c r="H807" i="5"/>
  <c r="M807" i="5"/>
  <c r="D807" i="5"/>
  <c r="G807" i="5"/>
  <c r="E808" i="5" l="1"/>
  <c r="H808" i="5"/>
  <c r="M808" i="5"/>
  <c r="G808" i="5"/>
  <c r="D808" i="5"/>
  <c r="K808" i="5"/>
  <c r="I808" i="5"/>
  <c r="B809" i="5" s="1"/>
  <c r="C808" i="5" a="1"/>
  <c r="C808" i="5" s="1"/>
  <c r="E809" i="5" l="1"/>
  <c r="K809" i="5"/>
  <c r="D809" i="5"/>
  <c r="M809" i="5"/>
  <c r="C809" i="5" a="1"/>
  <c r="C809" i="5" s="1"/>
  <c r="G809" i="5"/>
  <c r="H809" i="5"/>
  <c r="I809" i="5"/>
  <c r="B810" i="5" s="1"/>
  <c r="E810" i="5" l="1"/>
  <c r="M810" i="5"/>
  <c r="D810" i="5"/>
  <c r="C810" i="5" a="1"/>
  <c r="C810" i="5" s="1"/>
  <c r="G810" i="5"/>
  <c r="I810" i="5"/>
  <c r="B811" i="5" s="1"/>
  <c r="K810" i="5"/>
  <c r="H810" i="5"/>
  <c r="E811" i="5" l="1"/>
  <c r="C811" i="5" a="1"/>
  <c r="C811" i="5" s="1"/>
  <c r="H811" i="5"/>
  <c r="I811" i="5"/>
  <c r="B812" i="5" s="1"/>
  <c r="D811" i="5"/>
  <c r="G811" i="5"/>
  <c r="M811" i="5"/>
  <c r="K811" i="5"/>
  <c r="E812" i="5" l="1"/>
  <c r="H812" i="5"/>
  <c r="C812" i="5" a="1"/>
  <c r="C812" i="5" s="1"/>
  <c r="K812" i="5"/>
  <c r="M812" i="5"/>
  <c r="I812" i="5"/>
  <c r="B813" i="5" s="1"/>
  <c r="G812" i="5"/>
  <c r="D812" i="5"/>
  <c r="E813" i="5" l="1"/>
  <c r="M813" i="5"/>
  <c r="I813" i="5"/>
  <c r="B814" i="5" s="1"/>
  <c r="G813" i="5"/>
  <c r="H813" i="5"/>
  <c r="K813" i="5"/>
  <c r="C813" i="5" a="1"/>
  <c r="C813" i="5" s="1"/>
  <c r="D813" i="5"/>
  <c r="E814" i="5" l="1"/>
  <c r="I814" i="5"/>
  <c r="B815" i="5" s="1"/>
  <c r="C814" i="5" a="1"/>
  <c r="C814" i="5" s="1"/>
  <c r="M814" i="5"/>
  <c r="D814" i="5"/>
  <c r="H814" i="5"/>
  <c r="K814" i="5"/>
  <c r="G814" i="5"/>
  <c r="E815" i="5" l="1"/>
  <c r="D815" i="5"/>
  <c r="M815" i="5"/>
  <c r="I815" i="5"/>
  <c r="B816" i="5" s="1"/>
  <c r="G815" i="5"/>
  <c r="K815" i="5"/>
  <c r="H815" i="5"/>
  <c r="C815" i="5" a="1"/>
  <c r="C815" i="5" s="1"/>
  <c r="E816" i="5" l="1"/>
  <c r="C816" i="5" a="1"/>
  <c r="C816" i="5" s="1"/>
  <c r="H816" i="5"/>
  <c r="K816" i="5"/>
  <c r="I816" i="5"/>
  <c r="B817" i="5" s="1"/>
  <c r="D816" i="5"/>
  <c r="G816" i="5"/>
  <c r="M816" i="5"/>
  <c r="E817" i="5" l="1"/>
  <c r="G817" i="5"/>
  <c r="K817" i="5"/>
  <c r="I817" i="5"/>
  <c r="B818" i="5" s="1"/>
  <c r="H817" i="5"/>
  <c r="M817" i="5"/>
  <c r="C817" i="5" a="1"/>
  <c r="C817" i="5" s="1"/>
  <c r="D817" i="5"/>
  <c r="E818" i="5" l="1"/>
  <c r="C818" i="5" a="1"/>
  <c r="C818" i="5" s="1"/>
  <c r="H818" i="5"/>
  <c r="K818" i="5"/>
  <c r="M818" i="5"/>
  <c r="I818" i="5"/>
  <c r="B819" i="5" s="1"/>
  <c r="G818" i="5"/>
  <c r="D818" i="5"/>
  <c r="E819" i="5" l="1"/>
  <c r="H819" i="5"/>
  <c r="G819" i="5"/>
  <c r="M819" i="5"/>
  <c r="C819" i="5" a="1"/>
  <c r="C819" i="5" s="1"/>
  <c r="D819" i="5"/>
  <c r="I819" i="5"/>
  <c r="B820" i="5" s="1"/>
  <c r="K819" i="5"/>
  <c r="E820" i="5" l="1"/>
  <c r="D820" i="5"/>
  <c r="H820" i="5"/>
  <c r="I820" i="5"/>
  <c r="B821" i="5" s="1"/>
  <c r="M820" i="5"/>
  <c r="K820" i="5"/>
  <c r="G820" i="5"/>
  <c r="C820" i="5" a="1"/>
  <c r="C820" i="5" s="1"/>
  <c r="E821" i="5" l="1"/>
  <c r="K821" i="5"/>
  <c r="G821" i="5"/>
  <c r="H821" i="5"/>
  <c r="C821" i="5" a="1"/>
  <c r="C821" i="5" s="1"/>
  <c r="D821" i="5"/>
  <c r="M821" i="5"/>
  <c r="I821" i="5"/>
  <c r="B822" i="5" s="1"/>
  <c r="E822" i="5" l="1"/>
  <c r="C822" i="5" a="1"/>
  <c r="C822" i="5" s="1"/>
  <c r="D822" i="5"/>
  <c r="H822" i="5"/>
  <c r="G822" i="5"/>
  <c r="I822" i="5"/>
  <c r="B823" i="5" s="1"/>
  <c r="M822" i="5"/>
  <c r="K822" i="5"/>
  <c r="E823" i="5" l="1"/>
  <c r="D823" i="5"/>
  <c r="I823" i="5"/>
  <c r="B824" i="5" s="1"/>
  <c r="H823" i="5"/>
  <c r="K823" i="5"/>
  <c r="G823" i="5"/>
  <c r="C823" i="5" a="1"/>
  <c r="C823" i="5" s="1"/>
  <c r="M823" i="5"/>
  <c r="E824" i="5" l="1"/>
  <c r="H824" i="5"/>
  <c r="I824" i="5"/>
  <c r="B825" i="5" s="1"/>
  <c r="M824" i="5"/>
  <c r="D824" i="5"/>
  <c r="K824" i="5"/>
  <c r="C824" i="5" a="1"/>
  <c r="C824" i="5" s="1"/>
  <c r="G824" i="5"/>
  <c r="H825" i="5" l="1"/>
  <c r="E825" i="5"/>
  <c r="K825" i="5"/>
  <c r="I825" i="5"/>
  <c r="B826" i="5" s="1"/>
  <c r="G825" i="5"/>
  <c r="M825" i="5"/>
  <c r="D825" i="5"/>
  <c r="C825" i="5" a="1"/>
  <c r="C825" i="5" s="1"/>
  <c r="E826" i="5" l="1"/>
  <c r="D826" i="5"/>
  <c r="M826" i="5"/>
  <c r="K826" i="5"/>
  <c r="C826" i="5" a="1"/>
  <c r="C826" i="5" s="1"/>
  <c r="H826" i="5"/>
  <c r="G826" i="5"/>
  <c r="I826" i="5"/>
  <c r="B827" i="5" s="1"/>
  <c r="E827" i="5" l="1"/>
  <c r="G827" i="5"/>
  <c r="K827" i="5"/>
  <c r="H827" i="5"/>
  <c r="D827" i="5"/>
  <c r="M827" i="5"/>
  <c r="C827" i="5" a="1"/>
  <c r="C827" i="5" s="1"/>
  <c r="I827" i="5"/>
  <c r="B828" i="5" s="1"/>
  <c r="E828" i="5" l="1"/>
  <c r="M828" i="5"/>
  <c r="D828" i="5"/>
  <c r="G828" i="5"/>
  <c r="H828" i="5"/>
  <c r="K828" i="5"/>
  <c r="C828" i="5" a="1"/>
  <c r="C828" i="5" s="1"/>
  <c r="I828" i="5"/>
  <c r="B829" i="5" s="1"/>
  <c r="E829" i="5" l="1"/>
  <c r="K829" i="5"/>
  <c r="H829" i="5"/>
  <c r="M829" i="5"/>
  <c r="C829" i="5" a="1"/>
  <c r="C829" i="5" s="1"/>
  <c r="D829" i="5"/>
  <c r="G829" i="5"/>
  <c r="I829" i="5"/>
  <c r="B830" i="5" s="1"/>
  <c r="E830" i="5" l="1"/>
  <c r="G830" i="5"/>
  <c r="C830" i="5" a="1"/>
  <c r="C830" i="5" s="1"/>
  <c r="I830" i="5"/>
  <c r="B831" i="5" s="1"/>
  <c r="M830" i="5"/>
  <c r="D830" i="5"/>
  <c r="H830" i="5"/>
  <c r="K830" i="5"/>
  <c r="E831" i="5" l="1"/>
  <c r="D831" i="5"/>
  <c r="G831" i="5"/>
  <c r="I831" i="5"/>
  <c r="B832" i="5" s="1"/>
  <c r="K831" i="5"/>
  <c r="H831" i="5"/>
  <c r="M831" i="5"/>
  <c r="C831" i="5" a="1"/>
  <c r="C831" i="5" s="1"/>
  <c r="E832" i="5" l="1"/>
  <c r="C832" i="5" a="1"/>
  <c r="C832" i="5" s="1"/>
  <c r="K832" i="5"/>
  <c r="M832" i="5"/>
  <c r="G832" i="5"/>
  <c r="H832" i="5"/>
  <c r="I832" i="5"/>
  <c r="B833" i="5" s="1"/>
  <c r="D832" i="5"/>
  <c r="E833" i="5" l="1"/>
  <c r="C833" i="5" a="1"/>
  <c r="C833" i="5" s="1"/>
  <c r="K833" i="5"/>
  <c r="I833" i="5"/>
  <c r="B834" i="5" s="1"/>
  <c r="D833" i="5"/>
  <c r="H833" i="5"/>
  <c r="M833" i="5"/>
  <c r="G833" i="5"/>
  <c r="E834" i="5" l="1"/>
  <c r="K834" i="5"/>
  <c r="C834" i="5" a="1"/>
  <c r="C834" i="5" s="1"/>
  <c r="H834" i="5"/>
  <c r="I834" i="5"/>
  <c r="B835" i="5" s="1"/>
  <c r="D834" i="5"/>
  <c r="M834" i="5"/>
  <c r="G834" i="5"/>
  <c r="E835" i="5" l="1"/>
  <c r="H835" i="5"/>
  <c r="I835" i="5"/>
  <c r="B836" i="5" s="1"/>
  <c r="K835" i="5"/>
  <c r="G835" i="5"/>
  <c r="M835" i="5"/>
  <c r="D835" i="5"/>
  <c r="C835" i="5" a="1"/>
  <c r="C835" i="5" s="1"/>
  <c r="E836" i="5" l="1"/>
  <c r="M836" i="5"/>
  <c r="G836" i="5"/>
  <c r="I836" i="5"/>
  <c r="B837" i="5" s="1"/>
  <c r="D836" i="5"/>
  <c r="C836" i="5" a="1"/>
  <c r="C836" i="5" s="1"/>
  <c r="K836" i="5"/>
  <c r="H836" i="5"/>
  <c r="E837" i="5" l="1"/>
  <c r="D837" i="5"/>
  <c r="G837" i="5"/>
  <c r="M837" i="5"/>
  <c r="K837" i="5"/>
  <c r="H837" i="5"/>
  <c r="I837" i="5"/>
  <c r="B838" i="5" s="1"/>
  <c r="C837" i="5" a="1"/>
  <c r="C837" i="5" s="1"/>
  <c r="E838" i="5" l="1"/>
  <c r="C838" i="5" a="1"/>
  <c r="C838" i="5" s="1"/>
  <c r="K838" i="5"/>
  <c r="G838" i="5"/>
  <c r="M838" i="5"/>
  <c r="D838" i="5"/>
  <c r="I838" i="5"/>
  <c r="B839" i="5" s="1"/>
  <c r="H838" i="5"/>
  <c r="E839" i="5" l="1"/>
  <c r="H839" i="5"/>
  <c r="D839" i="5"/>
  <c r="G839" i="5"/>
  <c r="C839" i="5" a="1"/>
  <c r="C839" i="5" s="1"/>
  <c r="M839" i="5"/>
  <c r="I839" i="5"/>
  <c r="B840" i="5" s="1"/>
  <c r="K839" i="5"/>
  <c r="E840" i="5" l="1"/>
  <c r="K840" i="5"/>
  <c r="G840" i="5"/>
  <c r="I840" i="5"/>
  <c r="B841" i="5" s="1"/>
  <c r="D840" i="5"/>
  <c r="H840" i="5"/>
  <c r="M840" i="5"/>
  <c r="C840" i="5" a="1"/>
  <c r="C840" i="5" s="1"/>
  <c r="E841" i="5" l="1"/>
  <c r="G841" i="5"/>
  <c r="C841" i="5" a="1"/>
  <c r="C841" i="5" s="1"/>
  <c r="H841" i="5"/>
  <c r="K841" i="5"/>
  <c r="I841" i="5"/>
  <c r="B842" i="5" s="1"/>
  <c r="D841" i="5"/>
  <c r="M841" i="5"/>
  <c r="E842" i="5" l="1"/>
  <c r="G842" i="5"/>
  <c r="H842" i="5"/>
  <c r="C842" i="5" a="1"/>
  <c r="C842" i="5" s="1"/>
  <c r="K842" i="5"/>
  <c r="D842" i="5"/>
  <c r="I842" i="5"/>
  <c r="B843" i="5" s="1"/>
  <c r="M842" i="5"/>
  <c r="E843" i="5" l="1"/>
  <c r="K843" i="5"/>
  <c r="G843" i="5"/>
  <c r="D843" i="5"/>
  <c r="H843" i="5"/>
  <c r="C843" i="5" a="1"/>
  <c r="C843" i="5" s="1"/>
  <c r="M843" i="5"/>
  <c r="I843" i="5"/>
  <c r="B844" i="5" s="1"/>
  <c r="E844" i="5" l="1"/>
  <c r="I844" i="5"/>
  <c r="B845" i="5" s="1"/>
  <c r="H844" i="5"/>
  <c r="G844" i="5"/>
  <c r="M844" i="5"/>
  <c r="D844" i="5"/>
  <c r="K844" i="5"/>
  <c r="C844" i="5" a="1"/>
  <c r="C844" i="5" s="1"/>
  <c r="E845" i="5" l="1"/>
  <c r="H845" i="5"/>
  <c r="K845" i="5"/>
  <c r="G845" i="5"/>
  <c r="M845" i="5"/>
  <c r="C845" i="5" a="1"/>
  <c r="C845" i="5" s="1"/>
  <c r="D845" i="5"/>
  <c r="I845" i="5"/>
  <c r="B846" i="5" s="1"/>
  <c r="E846" i="5" l="1"/>
  <c r="C846" i="5" a="1"/>
  <c r="C846" i="5" s="1"/>
  <c r="D846" i="5"/>
  <c r="M846" i="5"/>
  <c r="H846" i="5"/>
  <c r="K846" i="5"/>
  <c r="I846" i="5"/>
  <c r="B847" i="5" s="1"/>
  <c r="G846" i="5"/>
  <c r="E847" i="5" l="1"/>
  <c r="C847" i="5" a="1"/>
  <c r="C847" i="5" s="1"/>
  <c r="M847" i="5"/>
  <c r="I847" i="5"/>
  <c r="B848" i="5" s="1"/>
  <c r="D847" i="5"/>
  <c r="H847" i="5"/>
  <c r="G847" i="5"/>
  <c r="K847" i="5"/>
  <c r="E848" i="5" l="1"/>
  <c r="K848" i="5"/>
  <c r="D848" i="5"/>
  <c r="C848" i="5" a="1"/>
  <c r="C848" i="5" s="1"/>
  <c r="M848" i="5"/>
  <c r="G848" i="5"/>
  <c r="I848" i="5"/>
  <c r="B849" i="5" s="1"/>
  <c r="H848" i="5"/>
  <c r="E849" i="5" l="1"/>
  <c r="H849" i="5"/>
  <c r="G849" i="5"/>
  <c r="I849" i="5"/>
  <c r="B850" i="5" s="1"/>
  <c r="K849" i="5"/>
  <c r="M849" i="5"/>
  <c r="C849" i="5" a="1"/>
  <c r="C849" i="5" s="1"/>
  <c r="D849" i="5"/>
  <c r="E850" i="5" l="1"/>
  <c r="G850" i="5"/>
  <c r="M850" i="5"/>
  <c r="H850" i="5"/>
  <c r="D850" i="5"/>
  <c r="I850" i="5"/>
  <c r="B851" i="5" s="1"/>
  <c r="C850" i="5" a="1"/>
  <c r="C850" i="5" s="1"/>
  <c r="K850" i="5"/>
  <c r="I851" i="5" l="1"/>
  <c r="B852" i="5" s="1"/>
  <c r="E851" i="5"/>
  <c r="C851" i="5" a="1"/>
  <c r="C851" i="5" s="1"/>
  <c r="D851" i="5"/>
  <c r="K851" i="5"/>
  <c r="H851" i="5"/>
  <c r="M851" i="5"/>
  <c r="G851" i="5"/>
  <c r="E852" i="5" l="1"/>
  <c r="D852" i="5"/>
  <c r="M852" i="5"/>
  <c r="H852" i="5"/>
  <c r="K852" i="5"/>
  <c r="C852" i="5" a="1"/>
  <c r="C852" i="5" s="1"/>
  <c r="G852" i="5"/>
  <c r="I852" i="5"/>
  <c r="B853" i="5" s="1"/>
  <c r="E853" i="5" l="1"/>
  <c r="K853" i="5"/>
  <c r="I853" i="5"/>
  <c r="B854" i="5" s="1"/>
  <c r="H853" i="5"/>
  <c r="M853" i="5"/>
  <c r="D853" i="5"/>
  <c r="C853" i="5" a="1"/>
  <c r="C853" i="5" s="1"/>
  <c r="G853" i="5"/>
  <c r="E854" i="5" l="1"/>
  <c r="H854" i="5"/>
  <c r="M854" i="5"/>
  <c r="I854" i="5"/>
  <c r="B855" i="5" s="1"/>
  <c r="K854" i="5"/>
  <c r="D854" i="5"/>
  <c r="C854" i="5" a="1"/>
  <c r="C854" i="5" s="1"/>
  <c r="G854" i="5"/>
  <c r="E855" i="5" l="1"/>
  <c r="K855" i="5"/>
  <c r="G855" i="5"/>
  <c r="I855" i="5"/>
  <c r="B856" i="5" s="1"/>
  <c r="M855" i="5"/>
  <c r="C855" i="5" a="1"/>
  <c r="C855" i="5" s="1"/>
  <c r="D855" i="5"/>
  <c r="H855" i="5"/>
  <c r="E856" i="5" l="1"/>
  <c r="I856" i="5"/>
  <c r="B857" i="5" s="1"/>
  <c r="H856" i="5"/>
  <c r="G856" i="5"/>
  <c r="K856" i="5"/>
  <c r="M856" i="5"/>
  <c r="D856" i="5"/>
  <c r="C856" i="5" a="1"/>
  <c r="C856" i="5" s="1"/>
  <c r="E857" i="5" l="1"/>
  <c r="G857" i="5"/>
  <c r="I857" i="5"/>
  <c r="B858" i="5" s="1"/>
  <c r="K857" i="5"/>
  <c r="M857" i="5"/>
  <c r="C857" i="5" a="1"/>
  <c r="C857" i="5" s="1"/>
  <c r="H857" i="5"/>
  <c r="D857" i="5"/>
  <c r="H858" i="5" l="1"/>
  <c r="E858" i="5"/>
  <c r="D858" i="5"/>
  <c r="G858" i="5"/>
  <c r="I858" i="5"/>
  <c r="B859" i="5" s="1"/>
  <c r="K858" i="5"/>
  <c r="M858" i="5"/>
  <c r="C858" i="5" a="1"/>
  <c r="C858" i="5" s="1"/>
  <c r="E859" i="5" l="1"/>
  <c r="C859" i="5" a="1"/>
  <c r="C859" i="5" s="1"/>
  <c r="K859" i="5"/>
  <c r="M859" i="5"/>
  <c r="D859" i="5"/>
  <c r="G859" i="5"/>
  <c r="I859" i="5"/>
  <c r="B860" i="5" s="1"/>
  <c r="H859" i="5"/>
  <c r="E860" i="5" l="1"/>
  <c r="M860" i="5"/>
  <c r="D860" i="5"/>
  <c r="K860" i="5"/>
  <c r="I860" i="5"/>
  <c r="B861" i="5" s="1"/>
  <c r="G860" i="5"/>
  <c r="H860" i="5"/>
  <c r="C860" i="5" a="1"/>
  <c r="C860" i="5" s="1"/>
  <c r="E861" i="5" l="1"/>
  <c r="K861" i="5"/>
  <c r="G861" i="5"/>
  <c r="D861" i="5"/>
  <c r="M861" i="5"/>
  <c r="H861" i="5"/>
  <c r="I861" i="5"/>
  <c r="B862" i="5" s="1"/>
  <c r="C861" i="5" a="1"/>
  <c r="C861" i="5" s="1"/>
  <c r="E862" i="5" l="1"/>
  <c r="I862" i="5"/>
  <c r="B863" i="5" s="1"/>
  <c r="C862" i="5" a="1"/>
  <c r="C862" i="5" s="1"/>
  <c r="M862" i="5"/>
  <c r="G862" i="5"/>
  <c r="K862" i="5"/>
  <c r="H862" i="5"/>
  <c r="D862" i="5"/>
  <c r="E863" i="5" l="1"/>
  <c r="M863" i="5"/>
  <c r="H863" i="5"/>
  <c r="G863" i="5"/>
  <c r="D863" i="5"/>
  <c r="I863" i="5"/>
  <c r="B864" i="5" s="1"/>
  <c r="C863" i="5" a="1"/>
  <c r="C863" i="5" s="1"/>
  <c r="K863" i="5"/>
  <c r="E864" i="5" l="1"/>
  <c r="D864" i="5"/>
  <c r="G864" i="5"/>
  <c r="I864" i="5"/>
  <c r="B865" i="5" s="1"/>
  <c r="H864" i="5"/>
  <c r="C864" i="5" a="1"/>
  <c r="C864" i="5" s="1"/>
  <c r="K864" i="5"/>
  <c r="M864" i="5"/>
  <c r="E865" i="5" l="1"/>
  <c r="K865" i="5"/>
  <c r="C865" i="5" a="1"/>
  <c r="C865" i="5" s="1"/>
  <c r="I865" i="5"/>
  <c r="B866" i="5" s="1"/>
  <c r="G865" i="5"/>
  <c r="H865" i="5"/>
  <c r="M865" i="5"/>
  <c r="D865" i="5"/>
  <c r="E866" i="5" l="1"/>
  <c r="D866" i="5"/>
  <c r="K866" i="5"/>
  <c r="G866" i="5"/>
  <c r="I866" i="5"/>
  <c r="B867" i="5" s="1"/>
  <c r="C866" i="5" a="1"/>
  <c r="C866" i="5" s="1"/>
  <c r="M866" i="5"/>
  <c r="H866" i="5"/>
  <c r="E867" i="5" l="1"/>
  <c r="M867" i="5"/>
  <c r="C867" i="5" a="1"/>
  <c r="C867" i="5" s="1"/>
  <c r="D867" i="5"/>
  <c r="I867" i="5"/>
  <c r="B868" i="5" s="1"/>
  <c r="K867" i="5"/>
  <c r="G867" i="5"/>
  <c r="H867" i="5"/>
  <c r="E868" i="5" l="1"/>
  <c r="H868" i="5"/>
  <c r="C868" i="5" a="1"/>
  <c r="C868" i="5" s="1"/>
  <c r="M868" i="5"/>
  <c r="D868" i="5"/>
  <c r="G868" i="5"/>
  <c r="K868" i="5"/>
  <c r="I868" i="5"/>
  <c r="B869" i="5" s="1"/>
  <c r="E869" i="5" l="1"/>
  <c r="M869" i="5"/>
  <c r="G869" i="5"/>
  <c r="D869" i="5"/>
  <c r="I869" i="5"/>
  <c r="B870" i="5" s="1"/>
  <c r="C869" i="5" a="1"/>
  <c r="C869" i="5" s="1"/>
  <c r="H869" i="5"/>
  <c r="K869" i="5"/>
  <c r="E870" i="5" l="1"/>
  <c r="H870" i="5"/>
  <c r="D870" i="5"/>
  <c r="C870" i="5" a="1"/>
  <c r="C870" i="5" s="1"/>
  <c r="G870" i="5"/>
  <c r="M870" i="5"/>
  <c r="I870" i="5"/>
  <c r="B871" i="5" s="1"/>
  <c r="K870" i="5"/>
  <c r="E871" i="5" l="1"/>
  <c r="M871" i="5"/>
  <c r="C871" i="5" a="1"/>
  <c r="C871" i="5" s="1"/>
  <c r="G871" i="5"/>
  <c r="D871" i="5"/>
  <c r="H871" i="5"/>
  <c r="I871" i="5"/>
  <c r="B872" i="5" s="1"/>
  <c r="K871" i="5"/>
  <c r="E872" i="5" l="1"/>
  <c r="H872" i="5"/>
  <c r="D872" i="5"/>
  <c r="M872" i="5"/>
  <c r="C872" i="5" a="1"/>
  <c r="C872" i="5" s="1"/>
  <c r="G872" i="5"/>
  <c r="I872" i="5"/>
  <c r="B873" i="5" s="1"/>
  <c r="K872" i="5"/>
  <c r="E873" i="5" l="1"/>
  <c r="D873" i="5"/>
  <c r="H873" i="5"/>
  <c r="I873" i="5"/>
  <c r="B874" i="5" s="1"/>
  <c r="M873" i="5"/>
  <c r="C873" i="5" a="1"/>
  <c r="C873" i="5" s="1"/>
  <c r="K873" i="5"/>
  <c r="G873" i="5"/>
  <c r="E874" i="5" l="1"/>
  <c r="M874" i="5"/>
  <c r="G874" i="5"/>
  <c r="K874" i="5"/>
  <c r="D874" i="5"/>
  <c r="C874" i="5" a="1"/>
  <c r="C874" i="5" s="1"/>
  <c r="I874" i="5"/>
  <c r="B875" i="5" s="1"/>
  <c r="H874" i="5"/>
  <c r="E875" i="5" l="1"/>
  <c r="K875" i="5"/>
  <c r="C875" i="5" a="1"/>
  <c r="C875" i="5" s="1"/>
  <c r="I875" i="5"/>
  <c r="B876" i="5" s="1"/>
  <c r="D875" i="5"/>
  <c r="H875" i="5"/>
  <c r="G875" i="5"/>
  <c r="M875" i="5"/>
  <c r="E876" i="5" l="1"/>
  <c r="M876" i="5"/>
  <c r="D876" i="5"/>
  <c r="H876" i="5"/>
  <c r="G876" i="5"/>
  <c r="C876" i="5" a="1"/>
  <c r="C876" i="5" s="1"/>
  <c r="K876" i="5"/>
  <c r="I876" i="5"/>
  <c r="B877" i="5" s="1"/>
  <c r="E877" i="5" l="1"/>
  <c r="H877" i="5"/>
  <c r="G877" i="5"/>
  <c r="K877" i="5"/>
  <c r="M877" i="5"/>
  <c r="D877" i="5"/>
  <c r="C877" i="5" a="1"/>
  <c r="C877" i="5" s="1"/>
  <c r="I877" i="5"/>
  <c r="B878" i="5" s="1"/>
  <c r="E878" i="5" l="1"/>
  <c r="C878" i="5" a="1"/>
  <c r="C878" i="5" s="1"/>
  <c r="D878" i="5"/>
  <c r="K878" i="5"/>
  <c r="H878" i="5"/>
  <c r="I878" i="5"/>
  <c r="B879" i="5" s="1"/>
  <c r="G878" i="5"/>
  <c r="M878" i="5"/>
  <c r="E879" i="5" l="1"/>
  <c r="H879" i="5"/>
  <c r="K879" i="5"/>
  <c r="I879" i="5"/>
  <c r="B880" i="5" s="1"/>
  <c r="C879" i="5" a="1"/>
  <c r="C879" i="5" s="1"/>
  <c r="G879" i="5"/>
  <c r="M879" i="5"/>
  <c r="D879" i="5"/>
  <c r="E880" i="5" l="1"/>
  <c r="C880" i="5" a="1"/>
  <c r="C880" i="5" s="1"/>
  <c r="K880" i="5"/>
  <c r="D880" i="5"/>
  <c r="M880" i="5"/>
  <c r="H880" i="5"/>
  <c r="I880" i="5"/>
  <c r="B881" i="5" s="1"/>
  <c r="G880" i="5"/>
  <c r="E881" i="5" l="1"/>
  <c r="M881" i="5"/>
  <c r="K881" i="5"/>
  <c r="H881" i="5"/>
  <c r="D881" i="5"/>
  <c r="G881" i="5"/>
  <c r="I881" i="5"/>
  <c r="B882" i="5" s="1"/>
  <c r="C881" i="5" a="1"/>
  <c r="C881" i="5" s="1"/>
  <c r="E882" i="5" l="1"/>
  <c r="D882" i="5"/>
  <c r="H882" i="5"/>
  <c r="M882" i="5"/>
  <c r="K882" i="5"/>
  <c r="C882" i="5" a="1"/>
  <c r="C882" i="5" s="1"/>
  <c r="G882" i="5"/>
  <c r="I882" i="5"/>
  <c r="B883" i="5" s="1"/>
  <c r="E883" i="5" l="1"/>
  <c r="M883" i="5"/>
  <c r="G883" i="5"/>
  <c r="D883" i="5"/>
  <c r="C883" i="5" a="1"/>
  <c r="C883" i="5" s="1"/>
  <c r="K883" i="5"/>
  <c r="I883" i="5"/>
  <c r="B884" i="5" s="1"/>
  <c r="H883" i="5"/>
  <c r="E884" i="5" l="1"/>
  <c r="G884" i="5"/>
  <c r="D884" i="5"/>
  <c r="C884" i="5" a="1"/>
  <c r="C884" i="5" s="1"/>
  <c r="M884" i="5"/>
  <c r="H884" i="5"/>
  <c r="I884" i="5"/>
  <c r="B885" i="5" s="1"/>
  <c r="K884" i="5"/>
  <c r="E885" i="5" l="1"/>
  <c r="K885" i="5"/>
  <c r="C885" i="5" a="1"/>
  <c r="C885" i="5" s="1"/>
  <c r="H885" i="5"/>
  <c r="G885" i="5"/>
  <c r="I885" i="5"/>
  <c r="B886" i="5" s="1"/>
  <c r="D885" i="5"/>
  <c r="M885" i="5"/>
  <c r="E886" i="5" l="1"/>
  <c r="C886" i="5" a="1"/>
  <c r="C886" i="5" s="1"/>
  <c r="D886" i="5"/>
  <c r="M886" i="5"/>
  <c r="G886" i="5"/>
  <c r="K886" i="5"/>
  <c r="I886" i="5"/>
  <c r="B887" i="5" s="1"/>
  <c r="H886" i="5"/>
  <c r="H887" i="5" l="1"/>
  <c r="M887" i="5"/>
  <c r="E887" i="5"/>
  <c r="G887" i="5"/>
  <c r="I887" i="5"/>
  <c r="B888" i="5" s="1"/>
  <c r="C887" i="5" a="1"/>
  <c r="C887" i="5" s="1"/>
  <c r="K887" i="5"/>
  <c r="D887" i="5"/>
  <c r="E888" i="5" l="1"/>
  <c r="G888" i="5"/>
  <c r="K888" i="5"/>
  <c r="M888" i="5"/>
  <c r="D888" i="5"/>
  <c r="H888" i="5"/>
  <c r="I888" i="5"/>
  <c r="B889" i="5" s="1"/>
  <c r="C888" i="5" a="1"/>
  <c r="C888" i="5" s="1"/>
  <c r="E889" i="5" l="1"/>
  <c r="K889" i="5"/>
  <c r="H889" i="5"/>
  <c r="C889" i="5" a="1"/>
  <c r="C889" i="5" s="1"/>
  <c r="G889" i="5"/>
  <c r="I889" i="5"/>
  <c r="B890" i="5" s="1"/>
  <c r="M889" i="5"/>
  <c r="D889" i="5"/>
  <c r="E890" i="5" l="1"/>
  <c r="C890" i="5" a="1"/>
  <c r="C890" i="5" s="1"/>
  <c r="M890" i="5"/>
  <c r="H890" i="5"/>
  <c r="I890" i="5"/>
  <c r="B891" i="5" s="1"/>
  <c r="D890" i="5"/>
  <c r="G890" i="5"/>
  <c r="K890" i="5"/>
  <c r="E891" i="5" l="1"/>
  <c r="C891" i="5" a="1"/>
  <c r="C891" i="5" s="1"/>
  <c r="H891" i="5"/>
  <c r="D891" i="5"/>
  <c r="G891" i="5"/>
  <c r="K891" i="5"/>
  <c r="M891" i="5"/>
  <c r="I891" i="5"/>
  <c r="B892" i="5" s="1"/>
  <c r="E892" i="5" l="1"/>
  <c r="M892" i="5"/>
  <c r="G892" i="5"/>
  <c r="K892" i="5"/>
  <c r="I892" i="5"/>
  <c r="B893" i="5" s="1"/>
  <c r="H892" i="5"/>
  <c r="D892" i="5"/>
  <c r="C892" i="5" a="1"/>
  <c r="C892" i="5" s="1"/>
  <c r="E893" i="5" l="1"/>
  <c r="I893" i="5"/>
  <c r="B894" i="5" s="1"/>
  <c r="C893" i="5" a="1"/>
  <c r="C893" i="5" s="1"/>
  <c r="K893" i="5"/>
  <c r="H893" i="5"/>
  <c r="G893" i="5"/>
  <c r="D893" i="5"/>
  <c r="M893" i="5"/>
  <c r="E894" i="5" l="1"/>
  <c r="D894" i="5"/>
  <c r="M894" i="5"/>
  <c r="C894" i="5" a="1"/>
  <c r="C894" i="5" s="1"/>
  <c r="K894" i="5"/>
  <c r="H894" i="5"/>
  <c r="I894" i="5"/>
  <c r="B895" i="5" s="1"/>
  <c r="G894" i="5"/>
  <c r="E895" i="5" l="1"/>
  <c r="C895" i="5" a="1"/>
  <c r="C895" i="5" s="1"/>
  <c r="K895" i="5"/>
  <c r="G895" i="5"/>
  <c r="I895" i="5"/>
  <c r="B896" i="5" s="1"/>
  <c r="D895" i="5"/>
  <c r="M895" i="5"/>
  <c r="H895" i="5"/>
  <c r="E896" i="5" l="1"/>
  <c r="M896" i="5"/>
  <c r="K896" i="5"/>
  <c r="C896" i="5" a="1"/>
  <c r="C896" i="5" s="1"/>
  <c r="D896" i="5"/>
  <c r="I896" i="5"/>
  <c r="B897" i="5" s="1"/>
  <c r="G896" i="5"/>
  <c r="H896" i="5"/>
  <c r="E897" i="5" l="1"/>
  <c r="K897" i="5"/>
  <c r="G897" i="5"/>
  <c r="M897" i="5"/>
  <c r="I897" i="5"/>
  <c r="B898" i="5" s="1"/>
  <c r="C897" i="5" a="1"/>
  <c r="C897" i="5" s="1"/>
  <c r="D897" i="5"/>
  <c r="H897" i="5"/>
  <c r="M898" i="5" l="1"/>
  <c r="C898" i="5" a="1"/>
  <c r="C898" i="5" s="1"/>
  <c r="E898" i="5"/>
  <c r="H898" i="5"/>
  <c r="I898" i="5"/>
  <c r="B899" i="5" s="1"/>
  <c r="G898" i="5"/>
  <c r="K898" i="5"/>
  <c r="D898" i="5"/>
  <c r="E899" i="5" l="1"/>
  <c r="K899" i="5"/>
  <c r="D899" i="5"/>
  <c r="I899" i="5"/>
  <c r="B900" i="5" s="1"/>
  <c r="C899" i="5" a="1"/>
  <c r="C899" i="5" s="1"/>
  <c r="H899" i="5"/>
  <c r="M899" i="5"/>
  <c r="G899" i="5"/>
  <c r="E900" i="5" l="1"/>
  <c r="C900" i="5" a="1"/>
  <c r="C900" i="5" s="1"/>
  <c r="I900" i="5"/>
  <c r="B901" i="5" s="1"/>
  <c r="K900" i="5"/>
  <c r="H900" i="5"/>
  <c r="D900" i="5"/>
  <c r="G900" i="5"/>
  <c r="M900" i="5"/>
  <c r="E901" i="5" l="1"/>
  <c r="M901" i="5"/>
  <c r="H901" i="5"/>
  <c r="D901" i="5"/>
  <c r="I901" i="5"/>
  <c r="B902" i="5" s="1"/>
  <c r="C901" i="5" a="1"/>
  <c r="C901" i="5" s="1"/>
  <c r="K901" i="5"/>
  <c r="G901" i="5"/>
  <c r="E902" i="5" l="1"/>
  <c r="D902" i="5"/>
  <c r="M902" i="5"/>
  <c r="I902" i="5"/>
  <c r="B903" i="5" s="1"/>
  <c r="K902" i="5"/>
  <c r="H902" i="5"/>
  <c r="C902" i="5" a="1"/>
  <c r="C902" i="5" s="1"/>
  <c r="G902" i="5"/>
  <c r="E903" i="5" l="1"/>
  <c r="I903" i="5"/>
  <c r="B904" i="5" s="1"/>
  <c r="K903" i="5"/>
  <c r="H903" i="5"/>
  <c r="M903" i="5"/>
  <c r="D903" i="5"/>
  <c r="C903" i="5" a="1"/>
  <c r="C903" i="5" s="1"/>
  <c r="G903" i="5"/>
  <c r="E904" i="5" l="1"/>
  <c r="C904" i="5" a="1"/>
  <c r="C904" i="5" s="1"/>
  <c r="D904" i="5"/>
  <c r="I904" i="5"/>
  <c r="B905" i="5" s="1"/>
  <c r="G904" i="5"/>
  <c r="K904" i="5"/>
  <c r="H904" i="5"/>
  <c r="M904" i="5"/>
  <c r="E905" i="5" l="1"/>
  <c r="M905" i="5"/>
  <c r="C905" i="5" a="1"/>
  <c r="C905" i="5" s="1"/>
  <c r="G905" i="5"/>
  <c r="K905" i="5"/>
  <c r="I905" i="5"/>
  <c r="B906" i="5" s="1"/>
  <c r="H905" i="5"/>
  <c r="D905" i="5"/>
  <c r="E906" i="5" l="1"/>
  <c r="C906" i="5" a="1"/>
  <c r="C906" i="5" s="1"/>
  <c r="G906" i="5"/>
  <c r="H906" i="5"/>
  <c r="D906" i="5"/>
  <c r="M906" i="5"/>
  <c r="K906" i="5"/>
  <c r="I906" i="5"/>
  <c r="B907" i="5" s="1"/>
  <c r="E907" i="5" l="1"/>
  <c r="G907" i="5"/>
  <c r="C907" i="5" a="1"/>
  <c r="C907" i="5" s="1"/>
  <c r="K907" i="5"/>
  <c r="D907" i="5"/>
  <c r="M907" i="5"/>
  <c r="I907" i="5"/>
  <c r="B908" i="5" s="1"/>
  <c r="H907" i="5"/>
  <c r="E908" i="5" l="1"/>
  <c r="C908" i="5" a="1"/>
  <c r="C908" i="5" s="1"/>
  <c r="K908" i="5"/>
  <c r="I908" i="5"/>
  <c r="B909" i="5" s="1"/>
  <c r="D908" i="5"/>
  <c r="G908" i="5"/>
  <c r="H908" i="5"/>
  <c r="M908" i="5"/>
  <c r="E909" i="5" l="1"/>
  <c r="D909" i="5"/>
  <c r="H909" i="5"/>
  <c r="K909" i="5"/>
  <c r="M909" i="5"/>
  <c r="G909" i="5"/>
  <c r="I909" i="5"/>
  <c r="B910" i="5" s="1"/>
  <c r="C909" i="5" a="1"/>
  <c r="C909" i="5" s="1"/>
  <c r="E910" i="5" l="1"/>
  <c r="G910" i="5"/>
  <c r="D910" i="5"/>
  <c r="M910" i="5"/>
  <c r="C910" i="5" a="1"/>
  <c r="C910" i="5" s="1"/>
  <c r="I910" i="5"/>
  <c r="B911" i="5" s="1"/>
  <c r="H910" i="5"/>
  <c r="K910" i="5"/>
  <c r="E911" i="5" l="1"/>
  <c r="I911" i="5"/>
  <c r="B912" i="5" s="1"/>
  <c r="C911" i="5" a="1"/>
  <c r="C911" i="5" s="1"/>
  <c r="G911" i="5"/>
  <c r="D911" i="5"/>
  <c r="M911" i="5"/>
  <c r="H911" i="5"/>
  <c r="K911" i="5"/>
  <c r="E912" i="5" l="1"/>
  <c r="H912" i="5"/>
  <c r="M912" i="5"/>
  <c r="I912" i="5"/>
  <c r="B913" i="5" s="1"/>
  <c r="D912" i="5"/>
  <c r="K912" i="5"/>
  <c r="C912" i="5" a="1"/>
  <c r="C912" i="5" s="1"/>
  <c r="G912" i="5"/>
  <c r="E913" i="5" l="1"/>
  <c r="D913" i="5"/>
  <c r="K913" i="5"/>
  <c r="H913" i="5"/>
  <c r="M913" i="5"/>
  <c r="G913" i="5"/>
  <c r="I913" i="5"/>
  <c r="B914" i="5" s="1"/>
  <c r="C913" i="5" a="1"/>
  <c r="C913" i="5" s="1"/>
  <c r="E914" i="5" l="1"/>
  <c r="G914" i="5"/>
  <c r="D914" i="5"/>
  <c r="H914" i="5"/>
  <c r="M914" i="5"/>
  <c r="C914" i="5" a="1"/>
  <c r="C914" i="5" s="1"/>
  <c r="I914" i="5"/>
  <c r="B915" i="5" s="1"/>
  <c r="K914" i="5"/>
  <c r="E915" i="5" l="1"/>
  <c r="C915" i="5" a="1"/>
  <c r="C915" i="5" s="1"/>
  <c r="I915" i="5"/>
  <c r="B916" i="5" s="1"/>
  <c r="K915" i="5"/>
  <c r="H915" i="5"/>
  <c r="D915" i="5"/>
  <c r="G915" i="5"/>
  <c r="M915" i="5"/>
  <c r="E916" i="5" l="1"/>
  <c r="H916" i="5"/>
  <c r="M916" i="5"/>
  <c r="K916" i="5"/>
  <c r="G916" i="5"/>
  <c r="D916" i="5"/>
  <c r="C916" i="5" a="1"/>
  <c r="C916" i="5" s="1"/>
  <c r="I916" i="5"/>
  <c r="B917" i="5" s="1"/>
  <c r="E917" i="5" l="1"/>
  <c r="D917" i="5"/>
  <c r="K917" i="5"/>
  <c r="M917" i="5"/>
  <c r="H917" i="5"/>
  <c r="C917" i="5" a="1"/>
  <c r="C917" i="5" s="1"/>
  <c r="I917" i="5"/>
  <c r="B918" i="5" s="1"/>
  <c r="G917" i="5"/>
  <c r="E918" i="5" l="1"/>
  <c r="K918" i="5"/>
  <c r="G918" i="5"/>
  <c r="I918" i="5"/>
  <c r="B919" i="5" s="1"/>
  <c r="M918" i="5"/>
  <c r="C918" i="5" a="1"/>
  <c r="C918" i="5" s="1"/>
  <c r="H918" i="5"/>
  <c r="D918" i="5"/>
  <c r="E919" i="5" l="1"/>
  <c r="C919" i="5" a="1"/>
  <c r="C919" i="5" s="1"/>
  <c r="I919" i="5"/>
  <c r="B920" i="5" s="1"/>
  <c r="M919" i="5"/>
  <c r="G919" i="5"/>
  <c r="K919" i="5"/>
  <c r="D919" i="5"/>
  <c r="H919" i="5"/>
  <c r="E920" i="5" l="1"/>
  <c r="C920" i="5" a="1"/>
  <c r="C920" i="5" s="1"/>
  <c r="M920" i="5"/>
  <c r="H920" i="5"/>
  <c r="D920" i="5"/>
  <c r="K920" i="5"/>
  <c r="I920" i="5"/>
  <c r="B921" i="5" s="1"/>
  <c r="G920" i="5"/>
  <c r="K921" i="5" l="1"/>
  <c r="C921" i="5" a="1"/>
  <c r="C921" i="5" s="1"/>
  <c r="I921" i="5"/>
  <c r="B922" i="5" s="1"/>
  <c r="D921" i="5"/>
  <c r="H921" i="5"/>
  <c r="M921" i="5"/>
  <c r="G921" i="5"/>
  <c r="E921" i="5"/>
  <c r="E922" i="5" l="1"/>
  <c r="H922" i="5"/>
  <c r="D922" i="5"/>
  <c r="K922" i="5"/>
  <c r="I922" i="5"/>
  <c r="B923" i="5" s="1"/>
  <c r="M922" i="5"/>
  <c r="C922" i="5" a="1"/>
  <c r="C922" i="5" s="1"/>
  <c r="G922" i="5"/>
  <c r="E923" i="5" l="1"/>
  <c r="C923" i="5" a="1"/>
  <c r="C923" i="5" s="1"/>
  <c r="I923" i="5"/>
  <c r="B924" i="5" s="1"/>
  <c r="G923" i="5"/>
  <c r="K923" i="5"/>
  <c r="D923" i="5"/>
  <c r="H923" i="5"/>
  <c r="M923" i="5"/>
  <c r="G924" i="5" l="1"/>
  <c r="I924" i="5"/>
  <c r="B925" i="5" s="1"/>
  <c r="E924" i="5"/>
  <c r="C924" i="5" a="1"/>
  <c r="C924" i="5" s="1"/>
  <c r="M924" i="5"/>
  <c r="H924" i="5"/>
  <c r="D924" i="5"/>
  <c r="K924" i="5"/>
  <c r="E925" i="5" l="1"/>
  <c r="C925" i="5" a="1"/>
  <c r="C925" i="5" s="1"/>
  <c r="G925" i="5"/>
  <c r="H925" i="5"/>
  <c r="M925" i="5"/>
  <c r="I925" i="5"/>
  <c r="B926" i="5" s="1"/>
  <c r="D925" i="5"/>
  <c r="K925" i="5"/>
  <c r="E926" i="5" l="1"/>
  <c r="K926" i="5"/>
  <c r="H926" i="5"/>
  <c r="D926" i="5"/>
  <c r="G926" i="5"/>
  <c r="I926" i="5"/>
  <c r="B927" i="5" s="1"/>
  <c r="M926" i="5"/>
  <c r="C926" i="5" a="1"/>
  <c r="C926" i="5" s="1"/>
  <c r="E927" i="5" l="1"/>
  <c r="M927" i="5"/>
  <c r="H927" i="5"/>
  <c r="K927" i="5"/>
  <c r="G927" i="5"/>
  <c r="I927" i="5"/>
  <c r="B928" i="5" s="1"/>
  <c r="D927" i="5"/>
  <c r="C927" i="5" a="1"/>
  <c r="C927" i="5" s="1"/>
  <c r="E928" i="5" l="1"/>
  <c r="D928" i="5"/>
  <c r="K928" i="5"/>
  <c r="G928" i="5"/>
  <c r="H928" i="5"/>
  <c r="M928" i="5"/>
  <c r="I928" i="5"/>
  <c r="B929" i="5" s="1"/>
  <c r="C928" i="5" a="1"/>
  <c r="C928" i="5" s="1"/>
  <c r="E929" i="5" l="1"/>
  <c r="C929" i="5" a="1"/>
  <c r="C929" i="5" s="1"/>
  <c r="I929" i="5"/>
  <c r="B930" i="5" s="1"/>
  <c r="G929" i="5"/>
  <c r="K929" i="5"/>
  <c r="M929" i="5"/>
  <c r="D929" i="5"/>
  <c r="H929" i="5"/>
  <c r="E930" i="5" l="1"/>
  <c r="H930" i="5"/>
  <c r="M930" i="5"/>
  <c r="K930" i="5"/>
  <c r="D930" i="5"/>
  <c r="G930" i="5"/>
  <c r="C930" i="5" a="1"/>
  <c r="C930" i="5" s="1"/>
  <c r="I930" i="5"/>
  <c r="B931" i="5" s="1"/>
  <c r="E931" i="5" l="1"/>
  <c r="C931" i="5" a="1"/>
  <c r="C931" i="5" s="1"/>
  <c r="M931" i="5"/>
  <c r="G931" i="5"/>
  <c r="D931" i="5"/>
  <c r="H931" i="5"/>
  <c r="K931" i="5"/>
  <c r="I931" i="5"/>
  <c r="B932" i="5" s="1"/>
  <c r="E932" i="5" l="1"/>
  <c r="C932" i="5" a="1"/>
  <c r="C932" i="5" s="1"/>
  <c r="G932" i="5"/>
  <c r="K932" i="5"/>
  <c r="I932" i="5"/>
  <c r="B933" i="5" s="1"/>
  <c r="M932" i="5"/>
  <c r="D932" i="5"/>
  <c r="H932" i="5"/>
  <c r="E933" i="5" l="1"/>
  <c r="K933" i="5"/>
  <c r="M933" i="5"/>
  <c r="G933" i="5"/>
  <c r="C933" i="5" a="1"/>
  <c r="C933" i="5" s="1"/>
  <c r="D933" i="5"/>
  <c r="I933" i="5"/>
  <c r="B934" i="5" s="1"/>
  <c r="H933" i="5"/>
  <c r="E934" i="5" l="1"/>
  <c r="M934" i="5"/>
  <c r="K934" i="5"/>
  <c r="D934" i="5"/>
  <c r="I934" i="5"/>
  <c r="B935" i="5" s="1"/>
  <c r="G934" i="5"/>
  <c r="H934" i="5"/>
  <c r="C934" i="5" a="1"/>
  <c r="C934" i="5" s="1"/>
  <c r="E935" i="5" l="1"/>
  <c r="K935" i="5"/>
  <c r="I935" i="5"/>
  <c r="B936" i="5" s="1"/>
  <c r="M935" i="5"/>
  <c r="H935" i="5"/>
  <c r="D935" i="5"/>
  <c r="G935" i="5"/>
  <c r="C935" i="5" a="1"/>
  <c r="C935" i="5" s="1"/>
  <c r="E936" i="5" l="1"/>
  <c r="K936" i="5"/>
  <c r="I936" i="5"/>
  <c r="B937" i="5" s="1"/>
  <c r="D936" i="5"/>
  <c r="M936" i="5"/>
  <c r="H936" i="5"/>
  <c r="G936" i="5"/>
  <c r="C936" i="5" a="1"/>
  <c r="C936" i="5" s="1"/>
  <c r="E937" i="5" l="1"/>
  <c r="M937" i="5"/>
  <c r="K937" i="5"/>
  <c r="D937" i="5"/>
  <c r="G937" i="5"/>
  <c r="I937" i="5"/>
  <c r="B938" i="5" s="1"/>
  <c r="H937" i="5"/>
  <c r="C937" i="5" a="1"/>
  <c r="C937" i="5" s="1"/>
  <c r="E938" i="5" l="1"/>
  <c r="D938" i="5"/>
  <c r="C938" i="5" a="1"/>
  <c r="C938" i="5" s="1"/>
  <c r="G938" i="5"/>
  <c r="H938" i="5"/>
  <c r="I938" i="5"/>
  <c r="B939" i="5" s="1"/>
  <c r="M938" i="5"/>
  <c r="K938" i="5"/>
  <c r="E939" i="5" l="1"/>
  <c r="C939" i="5" a="1"/>
  <c r="C939" i="5" s="1"/>
  <c r="M939" i="5"/>
  <c r="D939" i="5"/>
  <c r="I939" i="5"/>
  <c r="B940" i="5" s="1"/>
  <c r="K939" i="5"/>
  <c r="H939" i="5"/>
  <c r="G939" i="5"/>
  <c r="E940" i="5" l="1"/>
  <c r="I940" i="5"/>
  <c r="B941" i="5" s="1"/>
  <c r="C940" i="5" a="1"/>
  <c r="C940" i="5" s="1"/>
  <c r="D940" i="5"/>
  <c r="K940" i="5"/>
  <c r="H940" i="5"/>
  <c r="G940" i="5"/>
  <c r="M940" i="5"/>
  <c r="E941" i="5" l="1"/>
  <c r="H941" i="5"/>
  <c r="I941" i="5"/>
  <c r="B942" i="5" s="1"/>
  <c r="M941" i="5"/>
  <c r="G941" i="5"/>
  <c r="D941" i="5"/>
  <c r="C941" i="5" a="1"/>
  <c r="C941" i="5" s="1"/>
  <c r="K941" i="5"/>
  <c r="E942" i="5" l="1"/>
  <c r="G942" i="5"/>
  <c r="M942" i="5"/>
  <c r="C942" i="5" a="1"/>
  <c r="C942" i="5" s="1"/>
  <c r="D942" i="5"/>
  <c r="K942" i="5"/>
  <c r="I942" i="5"/>
  <c r="B943" i="5" s="1"/>
  <c r="H942" i="5"/>
  <c r="E943" i="5" l="1"/>
  <c r="C943" i="5" a="1"/>
  <c r="C943" i="5" s="1"/>
  <c r="I943" i="5"/>
  <c r="B944" i="5" s="1"/>
  <c r="H943" i="5"/>
  <c r="K943" i="5"/>
  <c r="D943" i="5"/>
  <c r="M943" i="5"/>
  <c r="G943" i="5"/>
  <c r="E944" i="5" l="1"/>
  <c r="G944" i="5"/>
  <c r="M944" i="5"/>
  <c r="K944" i="5"/>
  <c r="D944" i="5"/>
  <c r="I944" i="5"/>
  <c r="B945" i="5" s="1"/>
  <c r="H944" i="5"/>
  <c r="C944" i="5" a="1"/>
  <c r="C944" i="5" s="1"/>
  <c r="E945" i="5" l="1"/>
  <c r="C945" i="5" a="1"/>
  <c r="C945" i="5" s="1"/>
  <c r="G945" i="5"/>
  <c r="M945" i="5"/>
  <c r="H945" i="5"/>
  <c r="K945" i="5"/>
  <c r="I945" i="5"/>
  <c r="B946" i="5" s="1"/>
  <c r="D945" i="5"/>
  <c r="E946" i="5" l="1"/>
  <c r="C946" i="5" a="1"/>
  <c r="C946" i="5" s="1"/>
  <c r="K946" i="5"/>
  <c r="G946" i="5"/>
  <c r="D946" i="5"/>
  <c r="M946" i="5"/>
  <c r="I946" i="5"/>
  <c r="B947" i="5" s="1"/>
  <c r="H946" i="5"/>
  <c r="E947" i="5" l="1"/>
  <c r="C947" i="5" a="1"/>
  <c r="C947" i="5" s="1"/>
  <c r="H947" i="5"/>
  <c r="I947" i="5"/>
  <c r="B948" i="5" s="1"/>
  <c r="K947" i="5"/>
  <c r="D947" i="5"/>
  <c r="G947" i="5"/>
  <c r="M947" i="5"/>
  <c r="E948" i="5" l="1"/>
  <c r="G948" i="5"/>
  <c r="M948" i="5"/>
  <c r="D948" i="5"/>
  <c r="H948" i="5"/>
  <c r="I948" i="5"/>
  <c r="B949" i="5" s="1"/>
  <c r="C948" i="5" a="1"/>
  <c r="C948" i="5" s="1"/>
  <c r="K948" i="5"/>
  <c r="G949" i="5" l="1"/>
  <c r="E949" i="5"/>
  <c r="M949" i="5"/>
  <c r="D949" i="5"/>
  <c r="K949" i="5"/>
  <c r="I949" i="5"/>
  <c r="B950" i="5" s="1"/>
  <c r="C949" i="5" a="1"/>
  <c r="C949" i="5" s="1"/>
  <c r="H949" i="5"/>
  <c r="E950" i="5" l="1"/>
  <c r="M950" i="5"/>
  <c r="I950" i="5"/>
  <c r="B951" i="5" s="1"/>
  <c r="D950" i="5"/>
  <c r="G950" i="5"/>
  <c r="H950" i="5"/>
  <c r="K950" i="5"/>
  <c r="C950" i="5" a="1"/>
  <c r="C950" i="5" s="1"/>
  <c r="E951" i="5" l="1"/>
  <c r="K951" i="5"/>
  <c r="I951" i="5"/>
  <c r="B952" i="5" s="1"/>
  <c r="H951" i="5"/>
  <c r="C951" i="5" a="1"/>
  <c r="C951" i="5" s="1"/>
  <c r="G951" i="5"/>
  <c r="D951" i="5"/>
  <c r="M951" i="5"/>
  <c r="E952" i="5" l="1"/>
  <c r="M952" i="5"/>
  <c r="G952" i="5"/>
  <c r="D952" i="5"/>
  <c r="K952" i="5"/>
  <c r="C952" i="5" a="1"/>
  <c r="C952" i="5" s="1"/>
  <c r="H952" i="5"/>
  <c r="I952" i="5"/>
  <c r="B953" i="5" s="1"/>
  <c r="E953" i="5" l="1"/>
  <c r="K953" i="5"/>
  <c r="D953" i="5"/>
  <c r="H953" i="5"/>
  <c r="C953" i="5" a="1"/>
  <c r="C953" i="5" s="1"/>
  <c r="G953" i="5"/>
  <c r="M953" i="5"/>
  <c r="I953" i="5"/>
  <c r="B954" i="5" s="1"/>
  <c r="E954" i="5" l="1"/>
  <c r="M954" i="5"/>
  <c r="H954" i="5"/>
  <c r="G954" i="5"/>
  <c r="I954" i="5"/>
  <c r="B955" i="5" s="1"/>
  <c r="K954" i="5"/>
  <c r="C954" i="5" a="1"/>
  <c r="C954" i="5" s="1"/>
  <c r="D954" i="5"/>
  <c r="E955" i="5" l="1"/>
  <c r="H955" i="5"/>
  <c r="I955" i="5"/>
  <c r="B956" i="5" s="1"/>
  <c r="C955" i="5" a="1"/>
  <c r="C955" i="5" s="1"/>
  <c r="M955" i="5"/>
  <c r="D955" i="5"/>
  <c r="K955" i="5"/>
  <c r="G955" i="5"/>
  <c r="E956" i="5" l="1"/>
  <c r="M956" i="5"/>
  <c r="G956" i="5"/>
  <c r="H956" i="5"/>
  <c r="I956" i="5"/>
  <c r="B957" i="5" s="1"/>
  <c r="C956" i="5" a="1"/>
  <c r="C956" i="5" s="1"/>
  <c r="K956" i="5"/>
  <c r="D956" i="5"/>
  <c r="E957" i="5" l="1"/>
  <c r="C957" i="5" a="1"/>
  <c r="C957" i="5" s="1"/>
  <c r="M957" i="5"/>
  <c r="D957" i="5"/>
  <c r="K957" i="5"/>
  <c r="I957" i="5"/>
  <c r="B958" i="5" s="1"/>
  <c r="G957" i="5"/>
  <c r="H957" i="5"/>
  <c r="E958" i="5" l="1"/>
  <c r="H958" i="5"/>
  <c r="I958" i="5"/>
  <c r="B959" i="5" s="1"/>
  <c r="D958" i="5"/>
  <c r="K958" i="5"/>
  <c r="M958" i="5"/>
  <c r="C958" i="5" a="1"/>
  <c r="C958" i="5" s="1"/>
  <c r="G958" i="5"/>
  <c r="E959" i="5" l="1"/>
  <c r="I959" i="5"/>
  <c r="B960" i="5" s="1"/>
  <c r="C959" i="5" a="1"/>
  <c r="C959" i="5" s="1"/>
  <c r="H959" i="5"/>
  <c r="D959" i="5"/>
  <c r="G959" i="5"/>
  <c r="K959" i="5"/>
  <c r="M959" i="5"/>
  <c r="E960" i="5" l="1"/>
  <c r="H960" i="5"/>
  <c r="M960" i="5"/>
  <c r="D960" i="5"/>
  <c r="I960" i="5"/>
  <c r="B961" i="5" s="1"/>
  <c r="K960" i="5"/>
  <c r="C960" i="5" a="1"/>
  <c r="C960" i="5" s="1"/>
  <c r="G960" i="5"/>
  <c r="K961" i="5" l="1"/>
  <c r="I961" i="5"/>
  <c r="B962" i="5" s="1"/>
  <c r="E961" i="5"/>
  <c r="D961" i="5"/>
  <c r="M961" i="5"/>
  <c r="H961" i="5"/>
  <c r="G961" i="5"/>
  <c r="C961" i="5" a="1"/>
  <c r="C961" i="5" s="1"/>
  <c r="E962" i="5" l="1"/>
  <c r="M962" i="5"/>
  <c r="C962" i="5" a="1"/>
  <c r="C962" i="5" s="1"/>
  <c r="D962" i="5"/>
  <c r="I962" i="5"/>
  <c r="B963" i="5" s="1"/>
  <c r="G962" i="5"/>
  <c r="K962" i="5"/>
  <c r="H962" i="5"/>
  <c r="E963" i="5" l="1"/>
  <c r="D963" i="5"/>
  <c r="K963" i="5"/>
  <c r="H963" i="5"/>
  <c r="C963" i="5" a="1"/>
  <c r="C963" i="5" s="1"/>
  <c r="M963" i="5"/>
  <c r="G963" i="5"/>
  <c r="I963" i="5"/>
  <c r="B964" i="5" s="1"/>
  <c r="E964" i="5" l="1"/>
  <c r="K964" i="5"/>
  <c r="H964" i="5"/>
  <c r="M964" i="5"/>
  <c r="C964" i="5" a="1"/>
  <c r="C964" i="5" s="1"/>
  <c r="G964" i="5"/>
  <c r="D964" i="5"/>
  <c r="I964" i="5"/>
  <c r="B965" i="5" s="1"/>
  <c r="E965" i="5" l="1"/>
  <c r="D965" i="5"/>
  <c r="G965" i="5"/>
  <c r="K965" i="5"/>
  <c r="I965" i="5"/>
  <c r="B966" i="5" s="1"/>
  <c r="M965" i="5"/>
  <c r="C965" i="5" a="1"/>
  <c r="C965" i="5" s="1"/>
  <c r="H965" i="5"/>
  <c r="E966" i="5" l="1"/>
  <c r="M966" i="5"/>
  <c r="C966" i="5" a="1"/>
  <c r="C966" i="5" s="1"/>
  <c r="D966" i="5"/>
  <c r="G966" i="5"/>
  <c r="K966" i="5"/>
  <c r="I966" i="5"/>
  <c r="B967" i="5" s="1"/>
  <c r="H966" i="5"/>
  <c r="E967" i="5" l="1"/>
  <c r="K967" i="5"/>
  <c r="G967" i="5"/>
  <c r="D967" i="5"/>
  <c r="H967" i="5"/>
  <c r="I967" i="5"/>
  <c r="B968" i="5" s="1"/>
  <c r="C967" i="5" a="1"/>
  <c r="C967" i="5" s="1"/>
  <c r="M967" i="5"/>
  <c r="E968" i="5" l="1"/>
  <c r="G968" i="5"/>
  <c r="I968" i="5"/>
  <c r="B969" i="5" s="1"/>
  <c r="D968" i="5"/>
  <c r="M968" i="5"/>
  <c r="K968" i="5"/>
  <c r="H968" i="5"/>
  <c r="C968" i="5" a="1"/>
  <c r="C968" i="5" s="1"/>
  <c r="E969" i="5" l="1"/>
  <c r="D969" i="5"/>
  <c r="I969" i="5"/>
  <c r="B970" i="5" s="1"/>
  <c r="K969" i="5"/>
  <c r="G969" i="5"/>
  <c r="M969" i="5"/>
  <c r="H969" i="5"/>
  <c r="C969" i="5" a="1"/>
  <c r="C969" i="5" s="1"/>
  <c r="E970" i="5" l="1"/>
  <c r="C970" i="5" a="1"/>
  <c r="C970" i="5" s="1"/>
  <c r="M970" i="5"/>
  <c r="G970" i="5"/>
  <c r="H970" i="5"/>
  <c r="I970" i="5"/>
  <c r="B971" i="5" s="1"/>
  <c r="K970" i="5"/>
  <c r="D970" i="5"/>
  <c r="E971" i="5" l="1"/>
  <c r="D971" i="5"/>
  <c r="I971" i="5"/>
  <c r="B972" i="5" s="1"/>
  <c r="G971" i="5"/>
  <c r="K971" i="5"/>
  <c r="H971" i="5"/>
  <c r="M971" i="5"/>
  <c r="C971" i="5" a="1"/>
  <c r="C971" i="5" s="1"/>
  <c r="E972" i="5" l="1"/>
  <c r="H972" i="5"/>
  <c r="D972" i="5"/>
  <c r="I972" i="5"/>
  <c r="B973" i="5" s="1"/>
  <c r="G972" i="5"/>
  <c r="C972" i="5" a="1"/>
  <c r="C972" i="5" s="1"/>
  <c r="K972" i="5"/>
  <c r="M972" i="5"/>
  <c r="E973" i="5" l="1"/>
  <c r="H973" i="5"/>
  <c r="C973" i="5" a="1"/>
  <c r="C973" i="5" s="1"/>
  <c r="K973" i="5"/>
  <c r="G973" i="5"/>
  <c r="D973" i="5"/>
  <c r="M973" i="5"/>
  <c r="I973" i="5"/>
  <c r="B974" i="5" s="1"/>
  <c r="E974" i="5" l="1"/>
  <c r="C974" i="5" a="1"/>
  <c r="C974" i="5" s="1"/>
  <c r="G974" i="5"/>
  <c r="M974" i="5"/>
  <c r="I974" i="5"/>
  <c r="B975" i="5" s="1"/>
  <c r="D974" i="5"/>
  <c r="H974" i="5"/>
  <c r="K974" i="5"/>
  <c r="E975" i="5" l="1"/>
  <c r="M975" i="5"/>
  <c r="C975" i="5" a="1"/>
  <c r="C975" i="5" s="1"/>
  <c r="K975" i="5"/>
  <c r="G975" i="5"/>
  <c r="I975" i="5"/>
  <c r="B976" i="5" s="1"/>
  <c r="H975" i="5"/>
  <c r="D975" i="5"/>
  <c r="E976" i="5" l="1"/>
  <c r="C976" i="5" a="1"/>
  <c r="C976" i="5" s="1"/>
  <c r="M976" i="5"/>
  <c r="K976" i="5"/>
  <c r="D976" i="5"/>
  <c r="G976" i="5"/>
  <c r="H976" i="5"/>
  <c r="I976" i="5"/>
  <c r="B977" i="5" s="1"/>
  <c r="E977" i="5" l="1"/>
  <c r="C977" i="5" a="1"/>
  <c r="C977" i="5" s="1"/>
  <c r="I977" i="5"/>
  <c r="B978" i="5" s="1"/>
  <c r="D977" i="5"/>
  <c r="K977" i="5"/>
  <c r="H977" i="5"/>
  <c r="G977" i="5"/>
  <c r="M977" i="5"/>
  <c r="E978" i="5" l="1"/>
  <c r="K978" i="5"/>
  <c r="C978" i="5" a="1"/>
  <c r="C978" i="5" s="1"/>
  <c r="H978" i="5"/>
  <c r="M978" i="5"/>
  <c r="D978" i="5"/>
  <c r="G978" i="5"/>
  <c r="I978" i="5"/>
  <c r="B979" i="5" s="1"/>
  <c r="E979" i="5" l="1"/>
  <c r="M979" i="5"/>
  <c r="I979" i="5"/>
  <c r="B980" i="5" s="1"/>
  <c r="K979" i="5"/>
  <c r="G979" i="5"/>
  <c r="H979" i="5"/>
  <c r="D979" i="5"/>
  <c r="C979" i="5" a="1"/>
  <c r="C979" i="5" s="1"/>
  <c r="E980" i="5" l="1"/>
  <c r="C980" i="5" a="1"/>
  <c r="C980" i="5" s="1"/>
  <c r="D980" i="5"/>
  <c r="K980" i="5"/>
  <c r="G980" i="5"/>
  <c r="M980" i="5"/>
  <c r="I980" i="5"/>
  <c r="B981" i="5" s="1"/>
  <c r="H980" i="5"/>
  <c r="E981" i="5" l="1"/>
  <c r="H981" i="5"/>
  <c r="C981" i="5" a="1"/>
  <c r="C981" i="5" s="1"/>
  <c r="D981" i="5"/>
  <c r="I981" i="5"/>
  <c r="B982" i="5" s="1"/>
  <c r="M981" i="5"/>
  <c r="K981" i="5"/>
  <c r="G981" i="5"/>
  <c r="E982" i="5" l="1"/>
  <c r="G982" i="5"/>
  <c r="M982" i="5"/>
  <c r="H982" i="5"/>
  <c r="K982" i="5"/>
  <c r="I982" i="5"/>
  <c r="B983" i="5" s="1"/>
  <c r="D982" i="5"/>
  <c r="C982" i="5" a="1"/>
  <c r="C982" i="5" s="1"/>
  <c r="E983" i="5" l="1"/>
  <c r="G983" i="5"/>
  <c r="D983" i="5"/>
  <c r="K983" i="5"/>
  <c r="I983" i="5"/>
  <c r="B984" i="5" s="1"/>
  <c r="H983" i="5"/>
  <c r="M983" i="5"/>
  <c r="C983" i="5" a="1"/>
  <c r="C983" i="5" s="1"/>
  <c r="E984" i="5" l="1"/>
  <c r="M984" i="5"/>
  <c r="H984" i="5"/>
  <c r="D984" i="5"/>
  <c r="G984" i="5"/>
  <c r="C984" i="5" a="1"/>
  <c r="C984" i="5" s="1"/>
  <c r="K984" i="5"/>
  <c r="I984" i="5"/>
  <c r="B985" i="5" s="1"/>
  <c r="E985" i="5" l="1"/>
  <c r="H985" i="5"/>
  <c r="G985" i="5"/>
  <c r="I985" i="5"/>
  <c r="B986" i="5" s="1"/>
  <c r="M985" i="5"/>
  <c r="C985" i="5" a="1"/>
  <c r="C985" i="5" s="1"/>
  <c r="D985" i="5"/>
  <c r="K985" i="5"/>
  <c r="E986" i="5" l="1"/>
  <c r="H986" i="5"/>
  <c r="K986" i="5"/>
  <c r="I986" i="5"/>
  <c r="B987" i="5" s="1"/>
  <c r="G986" i="5"/>
  <c r="M986" i="5"/>
  <c r="D986" i="5"/>
  <c r="C986" i="5" a="1"/>
  <c r="C986" i="5" s="1"/>
  <c r="M987" i="5" l="1"/>
  <c r="E987" i="5"/>
  <c r="G987" i="5"/>
  <c r="K987" i="5"/>
  <c r="H987" i="5"/>
  <c r="D987" i="5"/>
  <c r="C987" i="5" a="1"/>
  <c r="C987" i="5" s="1"/>
  <c r="I987" i="5"/>
  <c r="B988" i="5" s="1"/>
  <c r="E988" i="5" l="1"/>
  <c r="M988" i="5"/>
  <c r="C988" i="5" a="1"/>
  <c r="C988" i="5" s="1"/>
  <c r="G988" i="5"/>
  <c r="I988" i="5"/>
  <c r="B989" i="5" s="1"/>
  <c r="H988" i="5"/>
  <c r="D988" i="5"/>
  <c r="K988" i="5"/>
  <c r="E989" i="5" l="1"/>
  <c r="D989" i="5"/>
  <c r="M989" i="5"/>
  <c r="I989" i="5"/>
  <c r="B990" i="5" s="1"/>
  <c r="G989" i="5"/>
  <c r="K989" i="5"/>
  <c r="C989" i="5" a="1"/>
  <c r="C989" i="5" s="1"/>
  <c r="H989" i="5"/>
  <c r="E990" i="5" l="1"/>
  <c r="D990" i="5"/>
  <c r="M990" i="5"/>
  <c r="K990" i="5"/>
  <c r="H990" i="5"/>
  <c r="C990" i="5" a="1"/>
  <c r="C990" i="5" s="1"/>
  <c r="I990" i="5"/>
  <c r="B991" i="5" s="1"/>
  <c r="G990" i="5"/>
  <c r="E991" i="5" l="1"/>
  <c r="M991" i="5"/>
  <c r="H991" i="5"/>
  <c r="D991" i="5"/>
  <c r="I991" i="5"/>
  <c r="B992" i="5" s="1"/>
  <c r="G991" i="5"/>
  <c r="K991" i="5"/>
  <c r="C991" i="5" a="1"/>
  <c r="C991" i="5" s="1"/>
  <c r="E992" i="5" l="1"/>
  <c r="D992" i="5"/>
  <c r="H992" i="5"/>
  <c r="I992" i="5"/>
  <c r="B993" i="5" s="1"/>
  <c r="G992" i="5"/>
  <c r="C992" i="5" a="1"/>
  <c r="C992" i="5" s="1"/>
  <c r="M992" i="5"/>
  <c r="K992" i="5"/>
  <c r="G993" i="5" l="1"/>
  <c r="E993" i="5"/>
  <c r="K993" i="5"/>
  <c r="M993" i="5"/>
  <c r="C993" i="5" a="1"/>
  <c r="C993" i="5" s="1"/>
  <c r="H993" i="5"/>
  <c r="D993" i="5"/>
  <c r="I993" i="5"/>
  <c r="B994" i="5" s="1"/>
  <c r="E994" i="5" l="1"/>
  <c r="C994" i="5" a="1"/>
  <c r="C994" i="5" s="1"/>
  <c r="G994" i="5"/>
  <c r="D994" i="5"/>
  <c r="K994" i="5"/>
  <c r="I994" i="5"/>
  <c r="B995" i="5" s="1"/>
  <c r="H994" i="5"/>
  <c r="M994" i="5"/>
  <c r="E995" i="5" l="1"/>
  <c r="K995" i="5"/>
  <c r="D995" i="5"/>
  <c r="H995" i="5"/>
  <c r="C995" i="5" a="1"/>
  <c r="C995" i="5" s="1"/>
  <c r="G995" i="5"/>
  <c r="M995" i="5"/>
  <c r="I995" i="5"/>
  <c r="B996" i="5" s="1"/>
  <c r="E996" i="5" l="1"/>
  <c r="I996" i="5"/>
  <c r="B997" i="5" s="1"/>
  <c r="M996" i="5"/>
  <c r="D996" i="5"/>
  <c r="K996" i="5"/>
  <c r="H996" i="5"/>
  <c r="C996" i="5" a="1"/>
  <c r="C996" i="5" s="1"/>
  <c r="G996" i="5"/>
  <c r="E997" i="5" l="1"/>
  <c r="C997" i="5" a="1"/>
  <c r="C997" i="5" s="1"/>
  <c r="M997" i="5"/>
  <c r="D997" i="5"/>
  <c r="K997" i="5"/>
  <c r="G997" i="5"/>
  <c r="I997" i="5"/>
  <c r="B998" i="5" s="1"/>
  <c r="H997" i="5"/>
  <c r="E998" i="5" l="1"/>
  <c r="M998" i="5"/>
  <c r="C998" i="5" a="1"/>
  <c r="C998" i="5" s="1"/>
  <c r="I998" i="5"/>
  <c r="B999" i="5" s="1"/>
  <c r="G998" i="5"/>
  <c r="K998" i="5"/>
  <c r="D998" i="5"/>
  <c r="H998" i="5"/>
  <c r="E999" i="5" l="1"/>
  <c r="H999" i="5"/>
  <c r="K999" i="5"/>
  <c r="I999" i="5"/>
  <c r="B1000" i="5" s="1"/>
  <c r="L13" i="5" s="1"/>
  <c r="G999" i="5"/>
  <c r="C999" i="5" a="1"/>
  <c r="C999" i="5" s="1"/>
  <c r="M999" i="5"/>
  <c r="D999" i="5"/>
  <c r="E1000" i="5" l="1"/>
  <c r="M1000" i="5"/>
  <c r="K1000" i="5"/>
  <c r="M32" i="5" s="1"/>
  <c r="I1000" i="5"/>
  <c r="H1000" i="5"/>
  <c r="E30" i="5" s="1"/>
  <c r="C1000" i="5" a="1"/>
  <c r="C1000" i="5" s="1"/>
  <c r="E31" i="5" s="1"/>
  <c r="D1000" i="5"/>
  <c r="E28" i="5" s="1"/>
  <c r="G1000" i="5"/>
  <c r="E29" i="5" s="1"/>
  <c r="E32" i="5" s="1"/>
  <c r="E25" i="5"/>
  <c r="L9" i="5"/>
  <c r="L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uthor>
    <author>ASPIRE</author>
  </authors>
  <commentList>
    <comment ref="C7" authorId="0" shapeId="0" xr:uid="{92FBB389-C43F-41DC-BBE2-1A20F2D1A155}">
      <text>
        <r>
          <rPr>
            <b/>
            <sz val="8"/>
            <color indexed="81"/>
            <rFont val="Tahoma"/>
            <family val="2"/>
          </rPr>
          <t>Appraised Value of Home</t>
        </r>
        <r>
          <rPr>
            <sz val="8"/>
            <color indexed="81"/>
            <rFont val="Tahoma"/>
            <family val="2"/>
          </rPr>
          <t xml:space="preserve">
The amount you can borrow depends on your home’s current value, not what you paid for it.
 If it’s been a while since you bought it, the value may have increased — so you might need a new appraisal to get an accurate estimate and possibly qualify for a larger loan.</t>
        </r>
      </text>
    </comment>
    <comment ref="C9" authorId="0" shapeId="0" xr:uid="{4C3D1EC5-382C-477C-9FE8-FE89F802F7CC}">
      <text>
        <r>
          <rPr>
            <b/>
            <sz val="8"/>
            <color indexed="81"/>
            <rFont val="Tahoma"/>
            <family val="2"/>
          </rPr>
          <t>Loan to Value Ratio:</t>
        </r>
        <r>
          <rPr>
            <sz val="8"/>
            <color indexed="81"/>
            <rFont val="Tahoma"/>
            <family val="2"/>
          </rPr>
          <t xml:space="preserve">
The LTV ratio is the percentage of your home’s appraised value that a lender uses to decide the maximum total debt they’ll allow against your home.
Most lenders use 80%, but it can go up to 125% depending on things like your state laws, credit score, income, and other personal factors.</t>
        </r>
      </text>
    </comment>
    <comment ref="C17" authorId="0" shapeId="0" xr:uid="{1A5720F3-79F9-4F6E-B056-4E4D4BF61D86}">
      <text>
        <r>
          <rPr>
            <b/>
            <sz val="8"/>
            <color indexed="81"/>
            <rFont val="Tahoma"/>
            <family val="2"/>
          </rPr>
          <t>If Applicable</t>
        </r>
      </text>
    </comment>
    <comment ref="C19" authorId="0" shapeId="0" xr:uid="{B1294617-AF66-4702-8D0E-BB3C7150B010}">
      <text>
        <r>
          <rPr>
            <b/>
            <sz val="8"/>
            <color indexed="81"/>
            <rFont val="Tahoma"/>
            <family val="2"/>
          </rPr>
          <t>Other Liens:</t>
        </r>
        <r>
          <rPr>
            <sz val="8"/>
            <color indexed="81"/>
            <rFont val="Tahoma"/>
            <family val="2"/>
          </rPr>
          <t xml:space="preserve">
This is the amount you still owe on any existing loans that use your home as collateral — like your current mortgage or home equity line of credit.</t>
        </r>
      </text>
    </comment>
    <comment ref="C21" authorId="0" shapeId="0" xr:uid="{53855F97-AD07-4E26-B331-FF9CDFA396E2}">
      <text>
        <r>
          <rPr>
            <b/>
            <sz val="8"/>
            <color indexed="81"/>
            <rFont val="Tahoma"/>
            <family val="2"/>
          </rPr>
          <t>Balance Owed:</t>
        </r>
        <r>
          <rPr>
            <sz val="8"/>
            <color indexed="81"/>
            <rFont val="Tahoma"/>
            <family val="2"/>
          </rPr>
          <t xml:space="preserve">
This is total amount that you still owe on any outstanding mortgages and loans that are secured by your home.</t>
        </r>
      </text>
    </comment>
    <comment ref="C23" authorId="1" shapeId="0" xr:uid="{E3C8A76E-6E81-4E14-BA16-3D2CB337BC44}">
      <text>
        <r>
          <rPr>
            <sz val="11"/>
            <color indexed="81"/>
            <rFont val="Tahoma"/>
            <family val="2"/>
          </rPr>
          <t xml:space="preserve">The </t>
        </r>
        <r>
          <rPr>
            <b/>
            <sz val="11"/>
            <color indexed="81"/>
            <rFont val="Tahoma"/>
            <family val="2"/>
          </rPr>
          <t>"Potential Loan Amount"</t>
        </r>
        <r>
          <rPr>
            <sz val="11"/>
            <color indexed="81"/>
            <rFont val="Tahoma"/>
            <family val="2"/>
          </rPr>
          <t xml:space="preserve"> refers to the maximum amount of money you might be able to borrow through a home equity loan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uthor>
    <author>Maria</author>
    <author>ASPIRE</author>
    <author>Admin</author>
  </authors>
  <commentList>
    <comment ref="B7" authorId="0" shapeId="0" xr:uid="{3737E625-DEE7-4234-97C6-B50E006599D2}">
      <text>
        <r>
          <rPr>
            <b/>
            <sz val="8"/>
            <color indexed="81"/>
            <rFont val="Tahoma"/>
            <family val="2"/>
          </rPr>
          <t>Loan Amount:</t>
        </r>
        <r>
          <rPr>
            <sz val="8"/>
            <color indexed="81"/>
            <rFont val="Tahoma"/>
            <family val="2"/>
          </rPr>
          <t xml:space="preserve">
This is the amount that you have borrowed, not the sale price of the home. </t>
        </r>
      </text>
    </comment>
    <comment ref="B8" authorId="0" shapeId="0" xr:uid="{1BF4AB67-4BCA-491C-8370-C8DAD784B638}">
      <text>
        <r>
          <rPr>
            <b/>
            <sz val="8"/>
            <color indexed="81"/>
            <rFont val="Tahoma"/>
            <family val="2"/>
          </rPr>
          <t>Annual Interest Rate:</t>
        </r>
        <r>
          <rPr>
            <sz val="8"/>
            <color indexed="81"/>
            <rFont val="Tahoma"/>
            <family val="2"/>
          </rPr>
          <t xml:space="preserve">
This is the </t>
        </r>
        <r>
          <rPr>
            <b/>
            <sz val="8"/>
            <color indexed="81"/>
            <rFont val="Tahoma"/>
            <family val="2"/>
          </rPr>
          <t xml:space="preserve">rate quoted by the lender.  </t>
        </r>
        <r>
          <rPr>
            <sz val="8"/>
            <color indexed="81"/>
            <rFont val="Tahoma"/>
            <family val="2"/>
          </rPr>
          <t xml:space="preserve">For a Canadian mortgage, it is assumed to be compounded </t>
        </r>
        <r>
          <rPr>
            <b/>
            <sz val="8"/>
            <color indexed="81"/>
            <rFont val="Tahoma"/>
            <family val="2"/>
          </rPr>
          <t xml:space="preserve">semi-annually. </t>
        </r>
        <r>
          <rPr>
            <sz val="8"/>
            <color indexed="81"/>
            <rFont val="Tahoma"/>
            <family val="2"/>
          </rPr>
          <t xml:space="preserve">US mortgages are usually quoted based on a </t>
        </r>
        <r>
          <rPr>
            <b/>
            <sz val="8"/>
            <color indexed="81"/>
            <rFont val="Tahoma"/>
            <family val="2"/>
          </rPr>
          <t>monthly compound</t>
        </r>
        <r>
          <rPr>
            <sz val="8"/>
            <color indexed="81"/>
            <rFont val="Tahoma"/>
            <family val="2"/>
          </rPr>
          <t xml:space="preserve"> period.
Note that this value is NOT the same as "APR".</t>
        </r>
        <r>
          <rPr>
            <sz val="8"/>
            <color indexed="81"/>
            <rFont val="Tahoma"/>
            <family val="2"/>
          </rPr>
          <t xml:space="preserve">
</t>
        </r>
      </text>
    </comment>
    <comment ref="B9" authorId="1" shapeId="0" xr:uid="{C0F1B2C4-7A17-4DF5-93A0-9F48C26EC29E}">
      <text>
        <r>
          <rPr>
            <b/>
            <sz val="8"/>
            <color indexed="81"/>
            <rFont val="Tahoma"/>
            <family val="2"/>
          </rPr>
          <t>Term (Amortization Period)</t>
        </r>
        <r>
          <rPr>
            <sz val="8"/>
            <color indexed="81"/>
            <rFont val="Tahoma"/>
            <family val="2"/>
          </rPr>
          <t xml:space="preserve">
The total number of years it will take to pay off the full loan amount. Typical values: 30, 20, 15, 10
</t>
        </r>
      </text>
    </comment>
    <comment ref="B10" authorId="2" shapeId="0" xr:uid="{25E84364-6E4A-495D-9E1C-A8FB484A7179}">
      <text>
        <r>
          <rPr>
            <sz val="11"/>
            <color indexed="81"/>
            <rFont val="Tahoma"/>
            <family val="2"/>
          </rPr>
          <t>Compounding will be calculated based on payment frequency set.</t>
        </r>
      </text>
    </comment>
    <comment ref="B11" authorId="2" shapeId="0" xr:uid="{FDBA9FFF-8712-4D84-8947-E67B6BFFB385}">
      <text>
        <r>
          <rPr>
            <sz val="11"/>
            <color indexed="81"/>
            <rFont val="Tahoma"/>
            <family val="2"/>
          </rPr>
          <t>HELOCs are typically based on a reducing balance method. However, some lenders may offer a fixed-rate option on part or all of the credit.</t>
        </r>
      </text>
    </comment>
    <comment ref="B12" authorId="2" shapeId="0" xr:uid="{76BA4583-C739-4B09-8F03-E36FC6576DBE}">
      <text>
        <r>
          <rPr>
            <sz val="11"/>
            <color indexed="81"/>
            <rFont val="Tahoma"/>
            <family val="2"/>
          </rPr>
          <t xml:space="preserve">Values in amortization table will rounded to 2 decimal places. </t>
        </r>
      </text>
    </comment>
    <comment ref="B19" authorId="0" shapeId="0" xr:uid="{D627FB4D-5D67-4DA9-9F24-123B65173A8B}">
      <text>
        <r>
          <rPr>
            <b/>
            <sz val="8"/>
            <color indexed="81"/>
            <rFont val="Tahoma"/>
            <family val="2"/>
          </rPr>
          <t>Payment Interval:</t>
        </r>
        <r>
          <rPr>
            <sz val="8"/>
            <color indexed="81"/>
            <rFont val="Tahoma"/>
            <family val="2"/>
          </rPr>
          <t xml:space="preserve">
Specifies that the Extra Payment amount will be made every </t>
        </r>
        <r>
          <rPr>
            <i/>
            <sz val="8"/>
            <color indexed="81"/>
            <rFont val="Tahoma"/>
            <family val="2"/>
          </rPr>
          <t>N</t>
        </r>
        <r>
          <rPr>
            <sz val="8"/>
            <color indexed="81"/>
            <rFont val="Tahoma"/>
            <family val="2"/>
          </rPr>
          <t xml:space="preserve"> months. For example, enter 1 to make the extra payment every month, or 2 to make the extra payment every 2 months.
</t>
        </r>
        <r>
          <rPr>
            <b/>
            <sz val="8"/>
            <color indexed="81"/>
            <rFont val="Tahoma"/>
            <family val="2"/>
          </rPr>
          <t>Accelerated Bi-Weekly Payments</t>
        </r>
        <r>
          <rPr>
            <sz val="8"/>
            <color indexed="81"/>
            <rFont val="Tahoma"/>
            <family val="2"/>
          </rPr>
          <t xml:space="preserve">: Typical bi-weekly payment plans are basically just ways of making extra payments conveniently. Even though this spreadsheet creates a </t>
        </r>
        <r>
          <rPr>
            <b/>
            <sz val="8"/>
            <color indexed="81"/>
            <rFont val="Tahoma"/>
            <family val="2"/>
          </rPr>
          <t>monthly payment</t>
        </r>
        <r>
          <rPr>
            <sz val="8"/>
            <color indexed="81"/>
            <rFont val="Tahoma"/>
            <family val="2"/>
          </rPr>
          <t xml:space="preserve"> amortization schedule you can fairly accurately </t>
        </r>
        <r>
          <rPr>
            <b/>
            <sz val="8"/>
            <color indexed="81"/>
            <rFont val="Tahoma"/>
            <family val="2"/>
          </rPr>
          <t>estimate the effect of accelerated bi-weekly payments</t>
        </r>
        <r>
          <rPr>
            <sz val="8"/>
            <color indexed="81"/>
            <rFont val="Tahoma"/>
            <family val="2"/>
          </rPr>
          <t xml:space="preserve"> by choosing an Extra Payment Interval period of 1 and making the Extra Payment amount equal to the Payment/12 (by entering "=payment/12" in the cell).</t>
        </r>
      </text>
    </comment>
    <comment ref="B20" authorId="3" shapeId="0" xr:uid="{ACF4C6C2-367B-4B3A-9847-A9BA70543C6E}">
      <text>
        <r>
          <rPr>
            <b/>
            <sz val="9"/>
            <color indexed="81"/>
            <rFont val="Tahoma"/>
            <charset val="1"/>
          </rPr>
          <t>Admin:</t>
        </r>
        <r>
          <rPr>
            <sz val="9"/>
            <color indexed="81"/>
            <rFont val="Tahoma"/>
            <charset val="1"/>
          </rPr>
          <t xml:space="preserve">
If you ought to pay extra annual payments, enter the value here. Although this isn't linked to extra monthly payments. </t>
        </r>
      </text>
    </comment>
    <comment ref="I30" authorId="0" shapeId="0" xr:uid="{E82CABAA-62CA-4112-955C-2C9513C12765}">
      <text>
        <r>
          <rPr>
            <b/>
            <sz val="8"/>
            <color indexed="81"/>
            <rFont val="Tahoma"/>
            <family val="2"/>
          </rPr>
          <t>Total Payments:</t>
        </r>
        <r>
          <rPr>
            <sz val="8"/>
            <color indexed="81"/>
            <rFont val="Tahoma"/>
            <family val="2"/>
          </rPr>
          <t xml:space="preserve">
If you don't make any extra payments, this will be the total amount, including interest, paid over the life of the loan (the full amortization period).</t>
        </r>
      </text>
    </comment>
    <comment ref="L30" authorId="0" shapeId="0" xr:uid="{07B490B2-FFBC-4FA4-9D2A-D1056D5C0C9D}">
      <text>
        <r>
          <rPr>
            <b/>
            <sz val="8"/>
            <color indexed="81"/>
            <rFont val="Tahoma"/>
            <family val="2"/>
          </rPr>
          <t>Tax Bracket:</t>
        </r>
        <r>
          <rPr>
            <sz val="8"/>
            <color indexed="81"/>
            <rFont val="Tahoma"/>
            <family val="2"/>
          </rPr>
          <t xml:space="preserve">
In some cases, the interest paid on a home equity loan is tax deductible. If it is NOT, enter a 0% in the tax bracket to represent no tax returned.</t>
        </r>
      </text>
    </comment>
    <comment ref="L31" authorId="0" shapeId="0" xr:uid="{6E67B526-4FBF-4DA9-9B76-B9A561CFFF7E}">
      <text>
        <r>
          <rPr>
            <b/>
            <sz val="8"/>
            <color indexed="81"/>
            <rFont val="Tahoma"/>
            <family val="2"/>
          </rPr>
          <t>Effective Annual Interest Rate:</t>
        </r>
        <r>
          <rPr>
            <sz val="8"/>
            <color indexed="81"/>
            <rFont val="Tahoma"/>
            <family val="2"/>
          </rPr>
          <t xml:space="preserve">
The Effective Annual Interest Rate accounts for tax savings if your home equity loan interest is tax-deductible. You still pay the full interest, but the tax deduction reduces your actual cost. The benefit is received annually through your tax return — not monthly.</t>
        </r>
      </text>
    </comment>
    <comment ref="B32" authorId="1" shapeId="0" xr:uid="{67A8B4AF-63B7-4B75-A5BA-767DA7BAA9BA}">
      <text>
        <r>
          <rPr>
            <b/>
            <sz val="8"/>
            <color indexed="81"/>
            <rFont val="Tahoma"/>
            <family val="2"/>
          </rPr>
          <t>Interest Savings</t>
        </r>
        <r>
          <rPr>
            <sz val="8"/>
            <color indexed="81"/>
            <rFont val="Tahoma"/>
            <family val="2"/>
          </rPr>
          <t xml:space="preserve">
The reduced interest associated with making extra payments or "prepayments". When you make extra payments on the principal, then you pay less interest in the long run and you pay off your mortgage sooner.</t>
        </r>
      </text>
    </comment>
    <comment ref="I32" authorId="0" shapeId="0" xr:uid="{F2F61A32-E9B5-4BFB-B185-46967EEC2067}">
      <text>
        <r>
          <rPr>
            <b/>
            <sz val="8"/>
            <color indexed="81"/>
            <rFont val="Tahoma"/>
            <family val="2"/>
          </rPr>
          <t>Total Interest:</t>
        </r>
        <r>
          <rPr>
            <sz val="8"/>
            <color indexed="81"/>
            <rFont val="Tahoma"/>
            <family val="2"/>
          </rPr>
          <t xml:space="preserve">
If you don't make any extra payments, this will be the total amount of interest paid over the life of the loan (the full amortization period). This amount is used to calculate the "Interest Savings".</t>
        </r>
      </text>
    </comment>
    <comment ref="C34" authorId="0" shapeId="0" xr:uid="{A705B41A-510C-4043-B255-A9FF5FB3487B}">
      <text>
        <r>
          <rPr>
            <b/>
            <sz val="8"/>
            <color indexed="81"/>
            <rFont val="Tahoma"/>
            <family val="2"/>
          </rPr>
          <t>Payment Date:</t>
        </r>
        <r>
          <rPr>
            <sz val="8"/>
            <color indexed="81"/>
            <rFont val="Tahoma"/>
            <family val="2"/>
          </rPr>
          <t xml:space="preserve">
The amortization calculations are not based on the Payment Dates. This column is just for reference. The Payment Dates will usually be correct if you choose the 15th or 28th as the First Payment Date. If you choose the 29th, 30th, or 31st as the First Payment Date, the data calculation probably won't work.</t>
        </r>
      </text>
    </comment>
    <comment ref="D34" authorId="0" shapeId="0" xr:uid="{4057A746-288B-4E06-80DA-93A8CDAC4F5E}">
      <text>
        <r>
          <rPr>
            <b/>
            <sz val="8"/>
            <color indexed="81"/>
            <rFont val="Tahoma"/>
            <family val="2"/>
          </rPr>
          <t>Payment:</t>
        </r>
        <r>
          <rPr>
            <sz val="8"/>
            <color indexed="81"/>
            <rFont val="Tahoma"/>
            <family val="2"/>
          </rPr>
          <t xml:space="preserve">
The required payment that includes both interest and principal.</t>
        </r>
      </text>
    </comment>
    <comment ref="E34" authorId="1" shapeId="0" xr:uid="{24995C03-2660-4D57-92DC-32F8C9BA7BE7}">
      <text>
        <r>
          <rPr>
            <b/>
            <sz val="8"/>
            <color indexed="81"/>
            <rFont val="Tahoma"/>
            <family val="2"/>
          </rPr>
          <t>Extra Payments (Prepayments)</t>
        </r>
        <r>
          <rPr>
            <sz val="8"/>
            <color indexed="81"/>
            <rFont val="Tahoma"/>
            <family val="2"/>
          </rPr>
          <t xml:space="preserve">
(Assumes no penalties for making prepayments on the principal)
The amounts in the "Extra Payments" column are based on the inputs chosen in the "Extra Payments" section above. To manually enter extra payments, use the Additional Payment column.
The complication of the formula in this column comes from having to prevent overpaying on the last few payments. For example, if you normally make a sizable annual extra payment, the formula must make sure that your last annual payment isn't more than the balance due. If it is, then the extra payment is adjusted to bring the balance exactly to zero.</t>
        </r>
      </text>
    </comment>
    <comment ref="F34" authorId="1" shapeId="0" xr:uid="{706ADA80-BC35-4930-939C-0FE8CC5F9268}">
      <text>
        <r>
          <rPr>
            <b/>
            <sz val="8"/>
            <color indexed="81"/>
            <rFont val="Tahoma"/>
            <family val="2"/>
          </rPr>
          <t>Additional Payment (Prepayments)</t>
        </r>
        <r>
          <rPr>
            <sz val="8"/>
            <color indexed="81"/>
            <rFont val="Tahoma"/>
            <family val="2"/>
          </rPr>
          <t xml:space="preserve">
(Assumes no penalties for making prepayments on the principal)
This column gives you complete flexibility in making additional payments. Use the Extra Payments to schedule regular extra payments. The Additional Payment column is for the occasional lump sum or irregularly scheduled prepayments.</t>
        </r>
      </text>
    </comment>
    <comment ref="K34" authorId="0" shapeId="0" xr:uid="{63D6B320-A8A0-483E-8088-7EECE38C5E30}">
      <text>
        <r>
          <rPr>
            <b/>
            <sz val="8"/>
            <color indexed="81"/>
            <rFont val="Tahoma"/>
            <family val="2"/>
          </rPr>
          <t>Tax Returned:</t>
        </r>
        <r>
          <rPr>
            <sz val="8"/>
            <color indexed="81"/>
            <rFont val="Tahoma"/>
            <family val="2"/>
          </rPr>
          <t xml:space="preserve">
If you can deduct the interest paid on your home equity loan from your taxes, then one way to look at this benefit is by calculating the "</t>
        </r>
        <r>
          <rPr>
            <sz val="8"/>
            <color indexed="81"/>
            <rFont val="Tahoma"/>
            <family val="2"/>
          </rPr>
          <t>effective annual interest rate</t>
        </r>
        <r>
          <rPr>
            <sz val="8"/>
            <color indexed="81"/>
            <rFont val="Tahoma"/>
            <family val="2"/>
          </rPr>
          <t xml:space="preserve">". Note that you still must pay the normal amount of interest, but when making comparisons to other loans and investments, you should consider the tax deduction if it applies. Note that the amount indicated in the Tax Returned column is NOT actually returned that month. </t>
        </r>
        <r>
          <rPr>
            <b/>
            <sz val="8"/>
            <color indexed="81"/>
            <rFont val="Tahoma"/>
            <family val="2"/>
          </rPr>
          <t>You must wait for your yearly tax return to see the benefit.</t>
        </r>
        <r>
          <rPr>
            <sz val="8"/>
            <color indexed="81"/>
            <rFont val="Tahoma"/>
            <family val="2"/>
          </rPr>
          <t xml:space="preserve">
Also note that the amount of tax deduction decreases as you pay down your loan and pay less interest.</t>
        </r>
      </text>
    </comment>
    <comment ref="M34" authorId="0" shapeId="0" xr:uid="{93E075D3-615B-4BF4-BE2C-C6C7049AF92E}">
      <text>
        <r>
          <rPr>
            <b/>
            <sz val="8"/>
            <color indexed="81"/>
            <rFont val="Tahoma"/>
            <family val="2"/>
          </rPr>
          <t>Cumulative Tax Returned</t>
        </r>
        <r>
          <rPr>
            <sz val="8"/>
            <color indexed="81"/>
            <rFont val="Tahoma"/>
            <family val="2"/>
          </rPr>
          <t xml:space="preserve">
(if applicable)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author>
    <author>ASPIRE</author>
  </authors>
  <commentList>
    <comment ref="B6" authorId="0" shapeId="0" xr:uid="{95479850-5316-4411-9837-3ED831D447C6}">
      <text>
        <r>
          <rPr>
            <b/>
            <sz val="8"/>
            <color indexed="81"/>
            <rFont val="Tahoma"/>
            <family val="2"/>
          </rPr>
          <t>Current Appraised Value of Home</t>
        </r>
        <r>
          <rPr>
            <sz val="8"/>
            <color indexed="81"/>
            <rFont val="Tahoma"/>
            <family val="2"/>
          </rPr>
          <t xml:space="preserve">
The current appraised value of your home, which may be greater than the original cost.</t>
        </r>
      </text>
    </comment>
    <comment ref="B8" authorId="0" shapeId="0" xr:uid="{11126ED0-DD01-4E5B-A2C9-9F8F1451A489}">
      <text>
        <r>
          <rPr>
            <b/>
            <sz val="8"/>
            <color indexed="81"/>
            <rFont val="Tahoma"/>
            <family val="2"/>
          </rPr>
          <t>Yearly Property Appreciation Rate:</t>
        </r>
        <r>
          <rPr>
            <sz val="8"/>
            <color indexed="81"/>
            <rFont val="Tahoma"/>
            <family val="2"/>
          </rPr>
          <t xml:space="preserve">
Enter an estimated yearly rate of appreciation for your home.
Technical Detail: Specifying that the yearly appreciation is 2%, is not the same as using a monthly compound rate of 2%/12. Here, if you say 2%, that means that at the end of the year, the property has increased by 2%. The difference is very small, but can be important when comparing to other calculations.</t>
        </r>
      </text>
    </comment>
    <comment ref="B15" authorId="0" shapeId="0" xr:uid="{B9E54E2C-8ACF-4CA9-B3E1-FB8A6472359B}">
      <text>
        <r>
          <rPr>
            <b/>
            <sz val="8"/>
            <color indexed="81"/>
            <rFont val="Tahoma"/>
            <family val="2"/>
          </rPr>
          <t>Currently Monthly Payment (PI):</t>
        </r>
        <r>
          <rPr>
            <sz val="8"/>
            <color indexed="81"/>
            <rFont val="Tahoma"/>
            <family val="2"/>
          </rPr>
          <t xml:space="preserve">
The "PI" means "Principal and Interest". Do NOT include the taxes and insurance.
</t>
        </r>
        <r>
          <rPr>
            <b/>
            <sz val="8"/>
            <color indexed="81"/>
            <rFont val="Tahoma"/>
            <family val="2"/>
          </rPr>
          <t>Monthly Extra Payments</t>
        </r>
        <r>
          <rPr>
            <sz val="8"/>
            <color indexed="81"/>
            <rFont val="Tahoma"/>
            <family val="2"/>
          </rPr>
          <t xml:space="preserve">: Entering a monthly payment larger than the normal PI amount will result in the extra payment being applied to the principal.
</t>
        </r>
        <r>
          <rPr>
            <b/>
            <sz val="8"/>
            <color indexed="81"/>
            <rFont val="Tahoma"/>
            <family val="2"/>
          </rPr>
          <t>For Interest Only</t>
        </r>
        <r>
          <rPr>
            <sz val="8"/>
            <color indexed="81"/>
            <rFont val="Tahoma"/>
            <family val="2"/>
          </rPr>
          <t xml:space="preserve">: Make the payment equal to the </t>
        </r>
        <r>
          <rPr>
            <i/>
            <sz val="8"/>
            <color indexed="81"/>
            <rFont val="Tahoma"/>
            <family val="2"/>
          </rPr>
          <t>balance</t>
        </r>
        <r>
          <rPr>
            <sz val="8"/>
            <color indexed="81"/>
            <rFont val="Tahoma"/>
            <family val="2"/>
          </rPr>
          <t>*</t>
        </r>
        <r>
          <rPr>
            <i/>
            <sz val="8"/>
            <color indexed="81"/>
            <rFont val="Tahoma"/>
            <family val="2"/>
          </rPr>
          <t>annual_rate</t>
        </r>
        <r>
          <rPr>
            <sz val="8"/>
            <color indexed="81"/>
            <rFont val="Tahoma"/>
            <family val="2"/>
          </rPr>
          <t xml:space="preserve">/12
</t>
        </r>
        <r>
          <rPr>
            <b/>
            <sz val="8"/>
            <color indexed="81"/>
            <rFont val="Tahoma"/>
            <family val="2"/>
          </rPr>
          <t>Important</t>
        </r>
        <r>
          <rPr>
            <sz val="8"/>
            <color indexed="81"/>
            <rFont val="Tahoma"/>
            <family val="2"/>
          </rPr>
          <t xml:space="preserve">: If you enter an amount less than the interest-only amount, this will result in </t>
        </r>
        <r>
          <rPr>
            <i/>
            <sz val="8"/>
            <color indexed="81"/>
            <rFont val="Tahoma"/>
            <family val="2"/>
          </rPr>
          <t>negative amortization</t>
        </r>
        <r>
          <rPr>
            <sz val="8"/>
            <color indexed="81"/>
            <rFont val="Tahoma"/>
            <family val="2"/>
          </rPr>
          <t>, where the unpaid interest is added to the balance. This is not usually how mortgages work, because you end up paying interest on interest. Just keep that in mind as you play with the calculator.</t>
        </r>
      </text>
    </comment>
    <comment ref="H17" authorId="0" shapeId="0" xr:uid="{25E452E0-59CE-4782-B335-F097B0F5504D}">
      <text>
        <r>
          <rPr>
            <b/>
            <sz val="8"/>
            <color indexed="81"/>
            <rFont val="Tahoma"/>
            <family val="2"/>
          </rPr>
          <t>Balance and Value After N Years:</t>
        </r>
        <r>
          <rPr>
            <sz val="8"/>
            <color indexed="81"/>
            <rFont val="Tahoma"/>
            <family val="2"/>
          </rPr>
          <t xml:space="preserve">
You can enter a decimal number (like 4.5), and the value will be rounded to the nearest month.</t>
        </r>
      </text>
    </comment>
    <comment ref="B20" authorId="0" shapeId="0" xr:uid="{D19387FF-DC03-48EF-8BBB-3FE93448DD79}">
      <text>
        <r>
          <rPr>
            <sz val="8"/>
            <color indexed="81"/>
            <rFont val="Tahoma"/>
            <family val="2"/>
          </rPr>
          <t>or a Home Equity Loan</t>
        </r>
      </text>
    </comment>
    <comment ref="H20" authorId="1" shapeId="0" xr:uid="{FA15FF9D-00A3-449C-AB43-E307F32EE4F6}">
      <text>
        <r>
          <rPr>
            <b/>
            <sz val="11"/>
            <color indexed="81"/>
            <rFont val="Tahoma"/>
            <family val="2"/>
          </rPr>
          <t>ASPIRE:</t>
        </r>
        <r>
          <rPr>
            <sz val="11"/>
            <color indexed="81"/>
            <rFont val="Tahoma"/>
            <family val="2"/>
          </rPr>
          <t xml:space="preserve">
The remaining amount you still owe on your mortgage(s) after a set number of years, based on your monthly payments and interest rates. It reflects how much principal is left after regular or extra payments have been applied over time.</t>
        </r>
      </text>
    </comment>
    <comment ref="H23" authorId="0" shapeId="0" xr:uid="{3D00B8A1-43F3-4372-B78B-E0971FDE321F}">
      <text>
        <r>
          <rPr>
            <b/>
            <sz val="8"/>
            <color indexed="81"/>
            <rFont val="Tahoma"/>
            <family val="2"/>
          </rPr>
          <t>Pre-Tax Equity:</t>
        </r>
        <r>
          <rPr>
            <sz val="8"/>
            <color indexed="81"/>
            <rFont val="Tahoma"/>
            <family val="2"/>
          </rPr>
          <t xml:space="preserve">
S</t>
        </r>
        <r>
          <rPr>
            <sz val="9"/>
            <color indexed="81"/>
            <rFont val="Seaford"/>
          </rPr>
          <t>imply the appreciated value of the home minus the balance owed. Thus, it does not account for taxes that would need to be paid at the sale of the home due to the increase in value.</t>
        </r>
      </text>
    </comment>
    <comment ref="B24" authorId="0" shapeId="0" xr:uid="{931F302E-066E-46F3-9FDA-5A9BE75FB9BA}">
      <text>
        <r>
          <rPr>
            <b/>
            <sz val="8"/>
            <color indexed="81"/>
            <rFont val="Tahoma"/>
            <family val="2"/>
          </rPr>
          <t>Currently Monthly Payment (PI):</t>
        </r>
        <r>
          <rPr>
            <sz val="8"/>
            <color indexed="81"/>
            <rFont val="Tahoma"/>
            <family val="2"/>
          </rPr>
          <t xml:space="preserve">
The "PI" means "Principal and Interest". Do NOT include the taxes and insurance.
</t>
        </r>
        <r>
          <rPr>
            <b/>
            <sz val="8"/>
            <color indexed="81"/>
            <rFont val="Tahoma"/>
            <family val="2"/>
          </rPr>
          <t>Monthly Extra Payments</t>
        </r>
        <r>
          <rPr>
            <sz val="8"/>
            <color indexed="81"/>
            <rFont val="Tahoma"/>
            <family val="2"/>
          </rPr>
          <t xml:space="preserve">: Entering a monthly payment larger than the normal PI amount will result in the extra payment being applied to the principal.
</t>
        </r>
        <r>
          <rPr>
            <b/>
            <sz val="8"/>
            <color indexed="81"/>
            <rFont val="Tahoma"/>
            <family val="2"/>
          </rPr>
          <t>For Interest Only</t>
        </r>
        <r>
          <rPr>
            <sz val="8"/>
            <color indexed="81"/>
            <rFont val="Tahoma"/>
            <family val="2"/>
          </rPr>
          <t xml:space="preserve">: Make the payment equal to the </t>
        </r>
        <r>
          <rPr>
            <i/>
            <sz val="8"/>
            <color indexed="81"/>
            <rFont val="Tahoma"/>
            <family val="2"/>
          </rPr>
          <t>balance</t>
        </r>
        <r>
          <rPr>
            <sz val="8"/>
            <color indexed="81"/>
            <rFont val="Tahoma"/>
            <family val="2"/>
          </rPr>
          <t>*</t>
        </r>
        <r>
          <rPr>
            <i/>
            <sz val="8"/>
            <color indexed="81"/>
            <rFont val="Tahoma"/>
            <family val="2"/>
          </rPr>
          <t>annual_rate</t>
        </r>
        <r>
          <rPr>
            <sz val="8"/>
            <color indexed="81"/>
            <rFont val="Tahoma"/>
            <family val="2"/>
          </rPr>
          <t xml:space="preserve">/12
</t>
        </r>
        <r>
          <rPr>
            <b/>
            <sz val="8"/>
            <color indexed="81"/>
            <rFont val="Tahoma"/>
            <family val="2"/>
          </rPr>
          <t>Important</t>
        </r>
        <r>
          <rPr>
            <sz val="8"/>
            <color indexed="81"/>
            <rFont val="Tahoma"/>
            <family val="2"/>
          </rPr>
          <t xml:space="preserve">: If you enter an amount less than the interest-only amount, this will result in </t>
        </r>
        <r>
          <rPr>
            <i/>
            <sz val="8"/>
            <color indexed="81"/>
            <rFont val="Tahoma"/>
            <family val="2"/>
          </rPr>
          <t>negative amortization</t>
        </r>
        <r>
          <rPr>
            <sz val="8"/>
            <color indexed="81"/>
            <rFont val="Tahoma"/>
            <family val="2"/>
          </rPr>
          <t>, where the unpaid interest is added to the balance. This is not usually how mortgages work, because you end up paying interest on interest. Just keep that in mind as you play with the calculator.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B8" authorId="0" shapeId="0" xr:uid="{983DB574-3E5A-4922-AAF0-3A404A6AEA5D}">
      <text>
        <r>
          <rPr>
            <b/>
            <sz val="9"/>
            <color indexed="81"/>
            <rFont val="Tahoma"/>
            <family val="2"/>
          </rPr>
          <t>Admin:</t>
        </r>
        <r>
          <rPr>
            <sz val="9"/>
            <color indexed="81"/>
            <rFont val="Tahoma"/>
            <family val="2"/>
          </rPr>
          <t xml:space="preserve">
Rounding ensures cleaner, more consistent figures—small differences (a few cents) may appear, but they don't impact overall accuracy.</t>
        </r>
      </text>
    </comment>
    <comment ref="B20" authorId="0" shapeId="0" xr:uid="{2CB995F9-2749-42CD-8CBC-43DC1975B4D9}">
      <text>
        <r>
          <rPr>
            <b/>
            <sz val="9"/>
            <color indexed="81"/>
            <rFont val="Tahoma"/>
            <family val="2"/>
          </rPr>
          <t>Admin:</t>
        </r>
        <r>
          <rPr>
            <sz val="9"/>
            <color indexed="81"/>
            <rFont val="Tahoma"/>
            <family val="2"/>
          </rPr>
          <t xml:space="preserve">
Interest Rate based on payment frequency 
</t>
        </r>
      </text>
    </comment>
    <comment ref="B21" authorId="0" shapeId="0" xr:uid="{AE7BFC43-DFC4-4823-A083-182EBE80F500}">
      <text>
        <r>
          <rPr>
            <b/>
            <sz val="9"/>
            <color indexed="81"/>
            <rFont val="Tahoma"/>
            <family val="2"/>
          </rPr>
          <t>Admin:</t>
        </r>
        <r>
          <rPr>
            <sz val="9"/>
            <color indexed="81"/>
            <rFont val="Tahoma"/>
            <family val="2"/>
          </rPr>
          <t xml:space="preserve">
Payment based on payment frequency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<sst xmlns="http://schemas.openxmlformats.org/spreadsheetml/2006/main" count="123" uniqueCount="108">
  <si>
    <t>HOME EQUITY LOAN CALCULATOR</t>
  </si>
  <si>
    <t>Loan Amount</t>
  </si>
  <si>
    <t>Annual Interest Rate</t>
  </si>
  <si>
    <t>Interest Paid</t>
  </si>
  <si>
    <t>Principal Paid</t>
  </si>
  <si>
    <t>First Payment Date</t>
  </si>
  <si>
    <t>Outstanding Balance</t>
  </si>
  <si>
    <t>Interest Type</t>
  </si>
  <si>
    <t>Rounding</t>
  </si>
  <si>
    <t>Extra Payment</t>
  </si>
  <si>
    <t>Every N Months</t>
  </si>
  <si>
    <t>Extra Annual Payment</t>
  </si>
  <si>
    <t xml:space="preserve">Tax Bracket </t>
  </si>
  <si>
    <t xml:space="preserve">Effective Rate </t>
  </si>
  <si>
    <t>Total Payments</t>
  </si>
  <si>
    <t xml:space="preserve">Total Returned </t>
  </si>
  <si>
    <t>Total Interest</t>
  </si>
  <si>
    <t>Last Payment Date</t>
  </si>
  <si>
    <t>Interest Savings</t>
  </si>
  <si>
    <t>Payment</t>
  </si>
  <si>
    <t>Balance on 1st Mortgage</t>
  </si>
  <si>
    <t>Balance on 2nd Mortgage</t>
  </si>
  <si>
    <t>Total Balance Owed</t>
  </si>
  <si>
    <t>HOME EQUITY CALCULATOR</t>
  </si>
  <si>
    <t>Current Value of Home</t>
  </si>
  <si>
    <t>Yearly Appreciation Rate</t>
  </si>
  <si>
    <t>Monthly Payment (PI)</t>
  </si>
  <si>
    <t>Inputs</t>
  </si>
  <si>
    <t>Loan Summary</t>
  </si>
  <si>
    <t>Tax Deduction</t>
  </si>
  <si>
    <t>No.</t>
  </si>
  <si>
    <t>Interest</t>
  </si>
  <si>
    <t>Principal</t>
  </si>
  <si>
    <t>Balance</t>
  </si>
  <si>
    <t>Tax Returned</t>
  </si>
  <si>
    <t>Cum. Tax Returned</t>
  </si>
  <si>
    <t>Summary Table</t>
  </si>
  <si>
    <t>Estimate Your Home Equity after N Years</t>
  </si>
  <si>
    <t>Years</t>
  </si>
  <si>
    <t>Equity</t>
  </si>
  <si>
    <t>Unpaid Balance:</t>
  </si>
  <si>
    <t>Pre-Tax Home Equity:</t>
  </si>
  <si>
    <t>Total
Balance</t>
  </si>
  <si>
    <t>Home
Value</t>
  </si>
  <si>
    <t>Pre-Tax
Equity</t>
  </si>
  <si>
    <t>Payment Frequnecy</t>
  </si>
  <si>
    <t>Date</t>
  </si>
  <si>
    <t>Add. Payment</t>
  </si>
  <si>
    <t>Interest Rate Per Period</t>
  </si>
  <si>
    <t>Total Principal</t>
  </si>
  <si>
    <t>Payment Per Period</t>
  </si>
  <si>
    <t>Total Number of Payments</t>
  </si>
  <si>
    <t>Yes</t>
  </si>
  <si>
    <t>Number of Years from Now</t>
  </si>
  <si>
    <t>Interest
L1</t>
  </si>
  <si>
    <t>Principle
L2</t>
  </si>
  <si>
    <t>Interest
L2</t>
  </si>
  <si>
    <t>Balance
L1</t>
  </si>
  <si>
    <t>Balance
L2</t>
  </si>
  <si>
    <t>Appraised Value of Home</t>
  </si>
  <si>
    <t>Loan to Value Ratio</t>
  </si>
  <si>
    <t>Maximum Allowable Debt</t>
  </si>
  <si>
    <t>Balance on other Liens</t>
  </si>
  <si>
    <t>Balance at N Number of Period</t>
  </si>
  <si>
    <t xml:space="preserve">HOW MUCH MONEY CAN I BORROW? </t>
  </si>
  <si>
    <t xml:space="preserve">POTENTIAL LOAN AMOUNT </t>
  </si>
  <si>
    <t>Loan Length (In Years)</t>
  </si>
  <si>
    <t>Reducing</t>
  </si>
  <si>
    <t>INSTRUCTIONS</t>
  </si>
  <si>
    <t>AMORTIZATION CALCULATOR</t>
  </si>
  <si>
    <t xml:space="preserve">Name on Loan </t>
  </si>
  <si>
    <t>Lender Phone / Email Address</t>
  </si>
  <si>
    <t xml:space="preserve">Rounding </t>
  </si>
  <si>
    <t>Interest Method</t>
  </si>
  <si>
    <t>INPUT</t>
  </si>
  <si>
    <t xml:space="preserve">Loan Amount </t>
  </si>
  <si>
    <t xml:space="preserve">Annual Interest Rate </t>
  </si>
  <si>
    <t>Length of Loan (Years)</t>
  </si>
  <si>
    <t>GRAND TOTAL</t>
  </si>
  <si>
    <t xml:space="preserve">Payment Frequency </t>
  </si>
  <si>
    <t xml:space="preserve">First Payment Date </t>
  </si>
  <si>
    <t xml:space="preserve"> </t>
  </si>
  <si>
    <t>SUMMARY</t>
  </si>
  <si>
    <t xml:space="preserve">Number of Payments </t>
  </si>
  <si>
    <t xml:space="preserve">  </t>
  </si>
  <si>
    <t>Interest Rate</t>
  </si>
  <si>
    <t xml:space="preserve">LOAN AMT </t>
  </si>
  <si>
    <t xml:space="preserve">PAYMENT </t>
  </si>
  <si>
    <t>T.INTEREST</t>
  </si>
  <si>
    <t>Total Intereset</t>
  </si>
  <si>
    <t xml:space="preserve">Last Payment Date </t>
  </si>
  <si>
    <t>PERIODS</t>
  </si>
  <si>
    <t>DUE DATE</t>
  </si>
  <si>
    <t xml:space="preserve">PAYMENT DUE </t>
  </si>
  <si>
    <t>INTEREST</t>
  </si>
  <si>
    <t xml:space="preserve">PRINICIPAL </t>
  </si>
  <si>
    <t>REMAINING BALANCE</t>
  </si>
  <si>
    <t>Monthly</t>
  </si>
  <si>
    <t>SIMPLE INTEREST LOAN CALCULCULATOR</t>
  </si>
  <si>
    <r>
      <t>This worksheet helps you estimate how much money you might be able to borrow through a home equity loan.
It does this by looking at three things:
(1)</t>
    </r>
    <r>
      <rPr>
        <b/>
        <sz val="10"/>
        <color rgb="FF000000"/>
        <rFont val="Century Gothic"/>
        <family val="2"/>
      </rPr>
      <t xml:space="preserve"> Your home’s current market</t>
    </r>
    <r>
      <rPr>
        <sz val="10"/>
        <color rgb="FF000000"/>
        <rFont val="Century Gothic"/>
        <family val="2"/>
      </rPr>
      <t xml:space="preserve"> value – how much your home is worth right now.
(2)</t>
    </r>
    <r>
      <rPr>
        <b/>
        <sz val="10"/>
        <color rgb="FF000000"/>
        <rFont val="Century Gothic"/>
        <family val="2"/>
      </rPr>
      <t xml:space="preserve"> The loan-to-value (LTV) ratio allowed by lenders</t>
    </r>
    <r>
      <rPr>
        <sz val="10"/>
        <color rgb="FF000000"/>
        <rFont val="Century Gothic"/>
        <family val="2"/>
      </rPr>
      <t xml:space="preserve"> – this is the percentage of your home's value that banks are willing to let you borrow.
(3) </t>
    </r>
    <r>
      <rPr>
        <b/>
        <sz val="10"/>
        <color rgb="FF000000"/>
        <rFont val="Century Gothic"/>
        <family val="2"/>
      </rPr>
      <t>Any existing loans on your home</t>
    </r>
    <r>
      <rPr>
        <sz val="10"/>
        <color rgb="FF000000"/>
        <rFont val="Century Gothic"/>
        <family val="2"/>
      </rPr>
      <t xml:space="preserve"> – this includes your current mortgage or any other loans where your home is used as collateral.</t>
    </r>
  </si>
  <si>
    <t>LOAN 1</t>
  </si>
  <si>
    <t>LOAN 2</t>
  </si>
  <si>
    <r>
      <t xml:space="preserve">This spreadsheet estimates your home equity over time by subtracting your loan balance from your home's projected value. It factors in an estimated annual appreciation rate (use a negative rate if your home's value is expected to decline).By entering your monthly payments, you can model different loan types — including fixed-rate amortized loans, interest-only loans, and scenarios with extra monthly payments.
</t>
    </r>
    <r>
      <rPr>
        <b/>
        <sz val="11"/>
        <color theme="1"/>
        <rFont val="Century Gothic"/>
        <family val="2"/>
      </rPr>
      <t xml:space="preserve">📌 Note: </t>
    </r>
    <r>
      <rPr>
        <sz val="11"/>
        <color theme="1"/>
        <rFont val="Century Gothic"/>
        <family val="2"/>
      </rPr>
      <t>Results are for estimation purposes only. Interest and payments are not rounded, and home appreciation rates can vary widely.</t>
    </r>
  </si>
  <si>
    <r>
      <t xml:space="preserve">Balance Due </t>
    </r>
    <r>
      <rPr>
        <sz val="12"/>
        <color theme="7" tint="-0.249977111117893"/>
        <rFont val="Century Gothic"/>
        <family val="2"/>
      </rPr>
      <t>at Specified Period</t>
    </r>
  </si>
  <si>
    <r>
      <t>Extra Payments</t>
    </r>
    <r>
      <rPr>
        <sz val="12"/>
        <color theme="7" tint="-0.249977111117893"/>
        <rFont val="Century Gothic"/>
        <family val="2"/>
      </rPr>
      <t xml:space="preserve"> (Prepayments)</t>
    </r>
  </si>
  <si>
    <r>
      <t xml:space="preserve">Totals Assuming </t>
    </r>
    <r>
      <rPr>
        <sz val="11"/>
        <color theme="7" tint="-0.249977111117893"/>
        <rFont val="Century Gothic"/>
        <family val="2"/>
      </rPr>
      <t>No Extra Payments</t>
    </r>
  </si>
  <si>
    <t>QUALIFICATION CALCULATOR.</t>
  </si>
  <si>
    <t xml:space="preserve">  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</si>
</sst>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 numFmtId="165" formatCode="[$-409]d\-mmm\-yy;@"/>
    <numFmt numFmtId="166" formatCode="0.000%"/>
    <numFmt numFmtId="167" formatCode="#,##0.00_ ;[Red]\-#,##0.00\ "/>
    <numFmt numFmtId="168" formatCode="&quot;$&quot;#,##0"/>
    <numFmt numFmtId="169" formatCode="0.0%"/>
    <numFmt numFmtId="170" formatCode="\£#,##0.00"/>
    <numFmt numFmtId="171" formatCode="[$-409]dd\-mmm\-yy;@"/>
  </numFmts>
  <fonts count="69" x14ac:knownFonts="1">
    <font>
      <sz val="11"/>
      <color theme="1"/>
      <name val="Calibri"/>
      <family val="2"/>
      <scheme val="minor"/>
    </font>
    <font>
      <sz val="11"/>
      <color theme="1"/>
      <name val="Calibri"/>
      <family val="2"/>
      <scheme val="minor"/>
    </font>
    <font>
      <sz val="10"/>
      <color theme="1"/>
      <name val="Seaford"/>
    </font>
    <font>
      <u/>
      <sz val="11"/>
      <color theme="10"/>
      <name val="Calibri"/>
      <family val="2"/>
      <scheme val="minor"/>
    </font>
    <font>
      <sz val="12"/>
      <color rgb="FF0A65FC"/>
      <name val="Seaford"/>
    </font>
    <font>
      <sz val="10"/>
      <color theme="1" tint="0.249977111117893"/>
      <name val="Seaford"/>
    </font>
    <font>
      <sz val="10"/>
      <color theme="0"/>
      <name val="Seaford"/>
    </font>
    <font>
      <b/>
      <sz val="8"/>
      <color indexed="81"/>
      <name val="Tahoma"/>
      <family val="2"/>
    </font>
    <font>
      <sz val="8"/>
      <color indexed="81"/>
      <name val="Tahoma"/>
      <family val="2"/>
    </font>
    <font>
      <i/>
      <sz val="8"/>
      <color indexed="81"/>
      <name val="Tahoma"/>
      <family val="2"/>
    </font>
    <font>
      <sz val="12"/>
      <color theme="0"/>
      <name val="Seaford"/>
    </font>
    <font>
      <sz val="10"/>
      <color rgb="FF0A65FC"/>
      <name val="Seaford"/>
    </font>
    <font>
      <sz val="9"/>
      <color indexed="81"/>
      <name val="Tahoma"/>
      <family val="2"/>
    </font>
    <font>
      <b/>
      <sz val="9"/>
      <color indexed="81"/>
      <name val="Tahoma"/>
      <family val="2"/>
    </font>
    <font>
      <sz val="11"/>
      <color indexed="81"/>
      <name val="Tahoma"/>
      <family val="2"/>
    </font>
    <font>
      <b/>
      <sz val="11"/>
      <color indexed="81"/>
      <name val="Tahoma"/>
      <family val="2"/>
    </font>
    <font>
      <sz val="22"/>
      <color theme="1"/>
      <name val="Seaford"/>
    </font>
    <font>
      <sz val="20"/>
      <color rgb="FF0A65FC"/>
      <name val="Seaford"/>
    </font>
    <font>
      <sz val="10"/>
      <color rgb="FF0070C0"/>
      <name val="Seaford"/>
    </font>
    <font>
      <sz val="14"/>
      <color theme="0"/>
      <name val="Seaford"/>
    </font>
    <font>
      <sz val="9"/>
      <color rgb="FF0070C0"/>
      <name val="Seaford"/>
    </font>
    <font>
      <sz val="10"/>
      <color rgb="FFFF0000"/>
      <name val="Seaford"/>
    </font>
    <font>
      <b/>
      <sz val="12"/>
      <color theme="0"/>
      <name val="Seaford"/>
    </font>
    <font>
      <sz val="12"/>
      <color theme="1" tint="0.249977111117893"/>
      <name val="Seaford"/>
    </font>
    <font>
      <sz val="8"/>
      <color theme="1" tint="0.249977111117893"/>
      <name val="Seaford"/>
    </font>
    <font>
      <sz val="8"/>
      <color theme="0"/>
      <name val="Seaford"/>
    </font>
    <font>
      <sz val="16"/>
      <color rgb="FF0A65FC"/>
      <name val="Seaford"/>
    </font>
    <font>
      <sz val="16"/>
      <color theme="1" tint="0.249977111117893"/>
      <name val="Seaford"/>
    </font>
    <font>
      <b/>
      <sz val="20"/>
      <color theme="1" tint="0.249977111117893"/>
      <name val="Seaford"/>
    </font>
    <font>
      <b/>
      <sz val="16"/>
      <color theme="1" tint="0.249977111117893"/>
      <name val="Seaford"/>
    </font>
    <font>
      <sz val="10"/>
      <color theme="3" tint="0.249977111117893"/>
      <name val="Seaford"/>
    </font>
    <font>
      <b/>
      <sz val="12"/>
      <color theme="1" tint="0.249977111117893"/>
      <name val="Seaford"/>
    </font>
    <font>
      <sz val="10"/>
      <color theme="1" tint="0.14999847407452621"/>
      <name val="Seaford"/>
    </font>
    <font>
      <sz val="9"/>
      <color indexed="81"/>
      <name val="Tahoma"/>
      <charset val="1"/>
    </font>
    <font>
      <b/>
      <sz val="9"/>
      <color indexed="81"/>
      <name val="Tahoma"/>
      <charset val="1"/>
    </font>
    <font>
      <sz val="9"/>
      <color indexed="81"/>
      <name val="Seaford"/>
    </font>
    <font>
      <u/>
      <sz val="10"/>
      <color theme="1"/>
      <name val="Century Gothic"/>
      <family val="2"/>
    </font>
    <font>
      <sz val="10"/>
      <color theme="1"/>
      <name val="Century Gothic"/>
      <family val="2"/>
    </font>
    <font>
      <u/>
      <sz val="10"/>
      <color theme="1" tint="0.249977111117893"/>
      <name val="Century Gothic"/>
      <family val="2"/>
    </font>
    <font>
      <sz val="10"/>
      <color theme="1" tint="0.249977111117893"/>
      <name val="Century Gothic"/>
      <family val="2"/>
    </font>
    <font>
      <sz val="12"/>
      <color theme="0"/>
      <name val="Century Gothic"/>
      <family val="2"/>
    </font>
    <font>
      <sz val="10"/>
      <color rgb="FF000000"/>
      <name val="Century Gothic"/>
      <family val="2"/>
    </font>
    <font>
      <b/>
      <sz val="10"/>
      <color rgb="FF000000"/>
      <name val="Century Gothic"/>
      <family val="2"/>
    </font>
    <font>
      <b/>
      <sz val="10"/>
      <color theme="1" tint="0.249977111117893"/>
      <name val="Century Gothic"/>
      <family val="2"/>
    </font>
    <font>
      <b/>
      <sz val="10"/>
      <color theme="1"/>
      <name val="Century Gothic"/>
      <family val="2"/>
    </font>
    <font>
      <b/>
      <sz val="10"/>
      <color rgb="FFFF0000"/>
      <name val="Century Gothic"/>
      <family val="2"/>
    </font>
    <font>
      <b/>
      <sz val="10"/>
      <name val="Century Gothic"/>
      <family val="2"/>
    </font>
    <font>
      <sz val="10"/>
      <name val="Century Gothic"/>
      <family val="2"/>
    </font>
    <font>
      <sz val="10"/>
      <color indexed="9"/>
      <name val="Century Gothic"/>
      <family val="2"/>
    </font>
    <font>
      <b/>
      <sz val="10"/>
      <color rgb="FF0A65FC"/>
      <name val="Century Gothic"/>
      <family val="2"/>
    </font>
    <font>
      <sz val="11"/>
      <color theme="1"/>
      <name val="Century Gothic"/>
      <family val="2"/>
    </font>
    <font>
      <sz val="10"/>
      <color theme="0"/>
      <name val="Century Gothic"/>
      <family val="2"/>
    </font>
    <font>
      <b/>
      <sz val="10"/>
      <color theme="0"/>
      <name val="Century Gothic"/>
      <family val="2"/>
    </font>
    <font>
      <b/>
      <sz val="26"/>
      <color theme="7" tint="-0.249977111117893"/>
      <name val="Century Gothic"/>
      <family val="2"/>
    </font>
    <font>
      <b/>
      <sz val="24"/>
      <color theme="7" tint="-0.249977111117893"/>
      <name val="Century Gothic"/>
      <family val="2"/>
    </font>
    <font>
      <u/>
      <sz val="11"/>
      <color theme="7" tint="-0.249977111117893"/>
      <name val="Century Gothic"/>
      <family val="2"/>
    </font>
    <font>
      <sz val="10"/>
      <color theme="7" tint="-0.249977111117893"/>
      <name val="Century Gothic"/>
      <family val="2"/>
    </font>
    <font>
      <b/>
      <sz val="10"/>
      <color theme="7" tint="-0.249977111117893"/>
      <name val="Century Gothic"/>
      <family val="2"/>
    </font>
    <font>
      <b/>
      <sz val="11"/>
      <color theme="7" tint="-0.249977111117893"/>
      <name val="Century Gothic"/>
      <family val="2"/>
    </font>
    <font>
      <b/>
      <sz val="12"/>
      <color theme="7" tint="-0.249977111117893"/>
      <name val="Century Gothic"/>
      <family val="2"/>
    </font>
    <font>
      <b/>
      <sz val="11"/>
      <color theme="1"/>
      <name val="Century Gothic"/>
      <family val="2"/>
    </font>
    <font>
      <sz val="12"/>
      <color theme="7" tint="-0.249977111117893"/>
      <name val="Century Gothic"/>
      <family val="2"/>
    </font>
    <font>
      <b/>
      <sz val="14"/>
      <color theme="7" tint="-0.249977111117893"/>
      <name val="Century Gothic"/>
      <family val="2"/>
    </font>
    <font>
      <sz val="11"/>
      <color theme="7" tint="-0.249977111117893"/>
      <name val="Century Gothic"/>
      <family val="2"/>
    </font>
    <font>
      <b/>
      <sz val="14"/>
      <color theme="1"/>
      <name val="Century Gothic"/>
      <family val="2"/>
    </font>
    <font>
      <sz val="18"/>
      <color theme="6" tint="-0.249977111117893"/>
      <name val="Century Gothic"/>
      <family val="2"/>
    </font>
    <font>
      <b/>
      <sz val="18"/>
      <color theme="6" tint="-0.249977111117893"/>
      <name val="Century Gothic"/>
      <family val="2"/>
    </font>
    <font>
      <u/>
      <sz val="18"/>
      <color theme="6" tint="-0.249977111117893"/>
      <name val="Century Gothic"/>
      <family val="2"/>
    </font>
    <font>
      <b/>
      <sz val="1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A65FC"/>
        <bgColor indexed="64"/>
      </patternFill>
    </fill>
    <fill>
      <patternFill patternType="solid">
        <fgColor rgb="FFE6F0FF"/>
        <bgColor indexed="64"/>
      </patternFill>
    </fill>
    <fill>
      <patternFill patternType="solid">
        <fgColor theme="7" tint="-0.249977111117893"/>
        <bgColor indexed="64"/>
      </patternFill>
    </fill>
    <fill>
      <patternFill patternType="solid">
        <fgColor theme="6" tint="0.79998168889431442"/>
        <bgColor indexed="64"/>
      </patternFill>
    </fill>
    <fill>
      <patternFill patternType="solid">
        <fgColor theme="6" tint="-0.249977111117893"/>
        <bgColor indexed="64"/>
      </patternFill>
    </fill>
  </fills>
  <borders count="67">
    <border>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6795556505021"/>
      </right>
      <top style="thin">
        <color theme="0" tint="-0.24994659260841701"/>
      </top>
      <bottom style="thin">
        <color theme="0" tint="-0.14996795556505021"/>
      </bottom>
      <diagonal/>
    </border>
    <border>
      <left style="thin">
        <color theme="0" tint="-0.14996795556505021"/>
      </left>
      <right style="thin">
        <color theme="0" tint="-0.14996795556505021"/>
      </right>
      <top style="thin">
        <color theme="0" tint="-0.24994659260841701"/>
      </top>
      <bottom style="thin">
        <color theme="0" tint="-0.14996795556505021"/>
      </bottom>
      <diagonal/>
    </border>
    <border>
      <left style="thin">
        <color theme="0" tint="-0.14996795556505021"/>
      </left>
      <right style="thin">
        <color theme="0" tint="-0.24994659260841701"/>
      </right>
      <top style="thin">
        <color theme="0" tint="-0.24994659260841701"/>
      </top>
      <bottom style="thin">
        <color theme="0" tint="-0.14996795556505021"/>
      </bottom>
      <diagonal/>
    </border>
    <border>
      <left style="thin">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24994659260841701"/>
      </right>
      <top style="thin">
        <color theme="0" tint="-0.14996795556505021"/>
      </top>
      <bottom style="thin">
        <color theme="0" tint="-0.14996795556505021"/>
      </bottom>
      <diagonal/>
    </border>
    <border>
      <left style="thin">
        <color theme="0" tint="-0.24994659260841701"/>
      </left>
      <right style="thin">
        <color theme="0" tint="-0.14996795556505021"/>
      </right>
      <top style="thin">
        <color theme="0" tint="-0.14996795556505021"/>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24994659260841701"/>
      </bottom>
      <diagonal/>
    </border>
    <border>
      <left style="thin">
        <color theme="0" tint="-0.14996795556505021"/>
      </left>
      <right style="thin">
        <color theme="0" tint="-0.24994659260841701"/>
      </right>
      <top style="thin">
        <color theme="0" tint="-0.14996795556505021"/>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24994659260841701"/>
      </top>
      <bottom style="thin">
        <color theme="0" tint="-0.24994659260841701"/>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24994659260841701"/>
      </right>
      <top style="thin">
        <color theme="0" tint="-0.14996795556505021"/>
      </top>
      <bottom/>
      <diagonal/>
    </border>
    <border>
      <left style="thin">
        <color theme="0" tint="-0.24994659260841701"/>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24994659260841701"/>
      </right>
      <top style="thin">
        <color theme="0" tint="-0.14993743705557422"/>
      </top>
      <bottom style="thin">
        <color theme="0" tint="-0.14996795556505021"/>
      </bottom>
      <diagonal/>
    </border>
    <border>
      <left style="thin">
        <color theme="0" tint="-0.24994659260841701"/>
      </left>
      <right/>
      <top style="thin">
        <color theme="0" tint="-0.24994659260841701"/>
      </top>
      <bottom style="thin">
        <color theme="0" tint="-0.24994659260841701"/>
      </bottom>
      <diagonal/>
    </border>
    <border>
      <left/>
      <right style="thin">
        <color theme="0" tint="-0.1499679555650502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14996795556505021"/>
      </bottom>
      <diagonal/>
    </border>
    <border>
      <left/>
      <right style="thin">
        <color theme="0" tint="-0.14996795556505021"/>
      </right>
      <top style="thin">
        <color theme="0" tint="-0.24994659260841701"/>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style="thin">
        <color theme="0" tint="-0.2499465926084170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rgb="FFE6F0FF"/>
      </left>
      <right/>
      <top style="thin">
        <color rgb="FFE6F0FF"/>
      </top>
      <bottom/>
      <diagonal/>
    </border>
    <border>
      <left/>
      <right/>
      <top style="thin">
        <color rgb="FFE6F0FF"/>
      </top>
      <bottom/>
      <diagonal/>
    </border>
    <border>
      <left/>
      <right style="thin">
        <color rgb="FFE6F0FF"/>
      </right>
      <top style="thin">
        <color rgb="FFE6F0FF"/>
      </top>
      <bottom/>
      <diagonal/>
    </border>
    <border>
      <left style="thin">
        <color rgb="FFE6F0FF"/>
      </left>
      <right/>
      <top/>
      <bottom/>
      <diagonal/>
    </border>
    <border>
      <left/>
      <right style="thin">
        <color rgb="FFE6F0FF"/>
      </right>
      <top/>
      <bottom/>
      <diagonal/>
    </border>
    <border>
      <left style="thin">
        <color rgb="FFE6F0FF"/>
      </left>
      <right/>
      <top/>
      <bottom style="thin">
        <color rgb="FFE6F0FF"/>
      </bottom>
      <diagonal/>
    </border>
    <border>
      <left/>
      <right/>
      <top/>
      <bottom style="thin">
        <color rgb="FFE6F0FF"/>
      </bottom>
      <diagonal/>
    </border>
    <border>
      <left/>
      <right style="thin">
        <color rgb="FFE6F0FF"/>
      </right>
      <top/>
      <bottom style="thin">
        <color rgb="FFE6F0FF"/>
      </bottom>
      <diagonal/>
    </border>
    <border>
      <left style="thin">
        <color theme="0" tint="-0.24994659260841701"/>
      </left>
      <right/>
      <top style="thin">
        <color theme="0" tint="-0.14996795556505021"/>
      </top>
      <bottom style="thin">
        <color theme="0" tint="-0.24994659260841701"/>
      </bottom>
      <diagonal/>
    </border>
    <border>
      <left/>
      <right style="thin">
        <color theme="0" tint="-0.14996795556505021"/>
      </right>
      <top style="thin">
        <color theme="0" tint="-0.14996795556505021"/>
      </top>
      <bottom style="thin">
        <color theme="0" tint="-0.24994659260841701"/>
      </bottom>
      <diagonal/>
    </border>
    <border>
      <left style="thin">
        <color theme="7" tint="-0.24994659260841701"/>
      </left>
      <right/>
      <top style="thin">
        <color theme="7" tint="-0.24994659260841701"/>
      </top>
      <bottom style="thin">
        <color theme="7" tint="-0.24994659260841701"/>
      </bottom>
      <diagonal/>
    </border>
    <border>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style="thin">
        <color theme="6" tint="0.59996337778862885"/>
      </left>
      <right/>
      <top style="thin">
        <color theme="7" tint="-0.24994659260841701"/>
      </top>
      <bottom style="thin">
        <color theme="0" tint="-0.24994659260841701"/>
      </bottom>
      <diagonal/>
    </border>
    <border>
      <left/>
      <right/>
      <top style="thin">
        <color theme="7" tint="-0.24994659260841701"/>
      </top>
      <bottom style="thin">
        <color theme="0" tint="-0.24994659260841701"/>
      </bottom>
      <diagonal/>
    </border>
    <border>
      <left/>
      <right style="thin">
        <color theme="6" tint="0.59996337778862885"/>
      </right>
      <top style="thin">
        <color theme="7" tint="-0.24994659260841701"/>
      </top>
      <bottom style="thin">
        <color theme="0" tint="-0.24994659260841701"/>
      </bottom>
      <diagonal/>
    </border>
    <border>
      <left style="thin">
        <color theme="6" tint="0.59996337778862885"/>
      </left>
      <right/>
      <top style="thin">
        <color theme="6" tint="0.59996337778862885"/>
      </top>
      <bottom/>
      <diagonal/>
    </border>
    <border>
      <left/>
      <right/>
      <top style="thin">
        <color theme="6" tint="0.59996337778862885"/>
      </top>
      <bottom/>
      <diagonal/>
    </border>
    <border>
      <left/>
      <right style="thin">
        <color theme="6" tint="0.59996337778862885"/>
      </right>
      <top style="thin">
        <color theme="6" tint="0.59996337778862885"/>
      </top>
      <bottom/>
      <diagonal/>
    </border>
    <border>
      <left style="thin">
        <color theme="6" tint="0.59996337778862885"/>
      </left>
      <right/>
      <top/>
      <bottom/>
      <diagonal/>
    </border>
    <border>
      <left/>
      <right style="thin">
        <color theme="6" tint="0.59996337778862885"/>
      </right>
      <top/>
      <bottom/>
      <diagonal/>
    </border>
    <border>
      <left style="thin">
        <color theme="6" tint="0.59996337778862885"/>
      </left>
      <right/>
      <top/>
      <bottom style="thin">
        <color theme="6" tint="0.59996337778862885"/>
      </bottom>
      <diagonal/>
    </border>
    <border>
      <left/>
      <right/>
      <top/>
      <bottom style="thin">
        <color theme="6" tint="0.59996337778862885"/>
      </bottom>
      <diagonal/>
    </border>
    <border>
      <left/>
      <right style="thin">
        <color theme="6" tint="0.59996337778862885"/>
      </right>
      <top/>
      <bottom style="thin">
        <color theme="6" tint="0.59996337778862885"/>
      </bottom>
      <diagonal/>
    </border>
    <border>
      <left style="thick">
        <color theme="7" tint="-0.24994659260841701"/>
      </left>
      <right/>
      <top/>
      <bottom/>
      <diagonal/>
    </border>
    <border>
      <left style="thin">
        <color theme="6" tint="-0.24994659260841701"/>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5" tint="0.59996337778862885"/>
      </left>
      <right style="thin">
        <color theme="5" tint="0.59996337778862885"/>
      </right>
      <top style="thin">
        <color theme="5" tint="0.59996337778862885"/>
      </top>
      <bottom style="thin">
        <color theme="5" tint="0.59996337778862885"/>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right/>
      <top style="thin">
        <color theme="5" tint="0.59996337778862885"/>
      </top>
      <bottom style="thin">
        <color theme="5" tint="0.59996337778862885"/>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317">
    <xf numFmtId="0" fontId="0" fillId="0" borderId="0" xfId="0"/>
    <xf numFmtId="164" fontId="5" fillId="2" borderId="12" xfId="0" applyNumberFormat="1" applyFont="1" applyFill="1" applyBorder="1" applyAlignment="1">
      <alignment horizontal="center" vertical="center"/>
    </xf>
    <xf numFmtId="164" fontId="5" fillId="2" borderId="0" xfId="0" applyNumberFormat="1" applyFont="1" applyFill="1" applyAlignment="1">
      <alignment horizontal="center" vertical="center"/>
    </xf>
    <xf numFmtId="0" fontId="6" fillId="2" borderId="0" xfId="0" applyFont="1" applyFill="1" applyAlignment="1">
      <alignment horizontal="center" vertical="center"/>
    </xf>
    <xf numFmtId="0" fontId="6" fillId="0" borderId="0" xfId="0" applyFont="1" applyAlignment="1">
      <alignment horizontal="center" vertical="center"/>
    </xf>
    <xf numFmtId="0" fontId="5" fillId="3" borderId="12" xfId="0" applyFont="1" applyFill="1" applyBorder="1" applyAlignment="1">
      <alignment horizontal="center" vertical="center"/>
    </xf>
    <xf numFmtId="0" fontId="2" fillId="0" borderId="0" xfId="0" applyFont="1" applyAlignment="1">
      <alignment horizontal="center" vertical="center"/>
    </xf>
    <xf numFmtId="0" fontId="16" fillId="2" borderId="0" xfId="0" applyFont="1" applyFill="1" applyAlignment="1">
      <alignment horizontal="center" vertical="center"/>
    </xf>
    <xf numFmtId="0" fontId="2" fillId="2" borderId="0" xfId="0" applyFont="1" applyFill="1" applyAlignment="1">
      <alignment horizontal="center" vertical="center"/>
    </xf>
    <xf numFmtId="0" fontId="18" fillId="2"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6" fontId="2" fillId="0" borderId="0" xfId="0" applyNumberFormat="1" applyFont="1" applyAlignment="1">
      <alignment horizontal="center" vertical="center"/>
    </xf>
    <xf numFmtId="0" fontId="21" fillId="0" borderId="0" xfId="0" applyFont="1" applyAlignment="1">
      <alignment horizontal="center" vertical="center"/>
    </xf>
    <xf numFmtId="0" fontId="5" fillId="3" borderId="9" xfId="0" applyFont="1" applyFill="1" applyBorder="1" applyAlignment="1">
      <alignment horizontal="center" vertical="center"/>
    </xf>
    <xf numFmtId="0" fontId="22" fillId="2" borderId="0" xfId="0" applyFont="1" applyFill="1" applyAlignment="1">
      <alignment vertical="center"/>
    </xf>
    <xf numFmtId="6" fontId="2" fillId="2" borderId="0" xfId="0" applyNumberFormat="1" applyFont="1" applyFill="1" applyAlignment="1">
      <alignment horizontal="center" vertical="center"/>
    </xf>
    <xf numFmtId="0" fontId="21" fillId="2" borderId="0" xfId="0" applyFont="1" applyFill="1" applyAlignment="1">
      <alignment horizontal="center" vertical="center"/>
    </xf>
    <xf numFmtId="0" fontId="5" fillId="3" borderId="25" xfId="0" applyFont="1" applyFill="1" applyBorder="1" applyAlignment="1">
      <alignment horizontal="center" vertical="center"/>
    </xf>
    <xf numFmtId="0" fontId="2" fillId="2" borderId="0" xfId="0" applyFont="1" applyFill="1" applyAlignment="1">
      <alignment vertical="top" wrapText="1"/>
    </xf>
    <xf numFmtId="0" fontId="5" fillId="3" borderId="28" xfId="0" applyFont="1" applyFill="1" applyBorder="1" applyAlignment="1">
      <alignment horizontal="center" vertical="center"/>
    </xf>
    <xf numFmtId="0" fontId="23" fillId="2" borderId="0" xfId="0" applyFont="1" applyFill="1" applyAlignment="1">
      <alignment vertical="center"/>
    </xf>
    <xf numFmtId="0" fontId="5" fillId="3" borderId="15" xfId="0" applyFont="1" applyFill="1" applyBorder="1" applyAlignment="1">
      <alignment horizontal="center" vertical="center"/>
    </xf>
    <xf numFmtId="0" fontId="24" fillId="3" borderId="15" xfId="0" applyFont="1" applyFill="1" applyBorder="1" applyAlignment="1">
      <alignment horizontal="center" vertical="center"/>
    </xf>
    <xf numFmtId="0" fontId="25" fillId="0" borderId="0" xfId="0" applyFont="1" applyAlignment="1">
      <alignment horizontal="center" vertical="center"/>
    </xf>
    <xf numFmtId="164" fontId="5" fillId="3" borderId="33" xfId="0" applyNumberFormat="1" applyFont="1" applyFill="1" applyBorder="1" applyAlignment="1">
      <alignment horizontal="center" vertical="center"/>
    </xf>
    <xf numFmtId="164" fontId="2" fillId="2" borderId="0" xfId="0" applyNumberFormat="1" applyFont="1" applyFill="1" applyAlignment="1">
      <alignment horizontal="center" vertical="center"/>
    </xf>
    <xf numFmtId="0" fontId="5" fillId="2" borderId="34" xfId="0" applyFont="1" applyFill="1" applyBorder="1" applyAlignment="1">
      <alignment horizontal="left" vertical="center" indent="1"/>
    </xf>
    <xf numFmtId="0" fontId="5" fillId="2" borderId="35" xfId="0" applyFont="1" applyFill="1" applyBorder="1" applyAlignment="1">
      <alignment horizontal="left" vertical="center" indent="1"/>
    </xf>
    <xf numFmtId="169" fontId="5" fillId="3" borderId="12" xfId="2" applyNumberFormat="1" applyFont="1" applyFill="1" applyBorder="1" applyAlignment="1">
      <alignment horizontal="center" vertical="center"/>
    </xf>
    <xf numFmtId="0" fontId="23" fillId="0" borderId="0" xfId="0" applyFont="1" applyAlignment="1">
      <alignment vertical="center"/>
    </xf>
    <xf numFmtId="164" fontId="5" fillId="3" borderId="12" xfId="0" applyNumberFormat="1" applyFont="1" applyFill="1" applyBorder="1" applyAlignment="1">
      <alignment horizontal="center" vertical="center"/>
    </xf>
    <xf numFmtId="14" fontId="5" fillId="3" borderId="12" xfId="0" applyNumberFormat="1" applyFont="1" applyFill="1" applyBorder="1" applyAlignment="1">
      <alignment horizontal="center" vertical="center"/>
    </xf>
    <xf numFmtId="6" fontId="27" fillId="2" borderId="0" xfId="0" applyNumberFormat="1" applyFont="1" applyFill="1" applyAlignment="1">
      <alignment vertical="center"/>
    </xf>
    <xf numFmtId="170" fontId="2" fillId="2" borderId="0" xfId="0" applyNumberFormat="1" applyFont="1" applyFill="1" applyAlignment="1">
      <alignment horizontal="center" vertical="center"/>
    </xf>
    <xf numFmtId="8" fontId="2" fillId="2" borderId="0" xfId="0" applyNumberFormat="1" applyFont="1" applyFill="1" applyAlignment="1">
      <alignment horizontal="center" vertical="center"/>
    </xf>
    <xf numFmtId="0" fontId="5" fillId="2" borderId="9" xfId="0" applyFont="1" applyFill="1" applyBorder="1" applyAlignment="1">
      <alignment horizontal="center" vertical="center"/>
    </xf>
    <xf numFmtId="10" fontId="5" fillId="2" borderId="12" xfId="2" applyNumberFormat="1" applyFont="1" applyFill="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164" fontId="2" fillId="2" borderId="12" xfId="0" applyNumberFormat="1" applyFont="1" applyFill="1" applyBorder="1" applyAlignment="1">
      <alignment horizontal="center" vertical="center"/>
    </xf>
    <xf numFmtId="6" fontId="23" fillId="2" borderId="0" xfId="0" applyNumberFormat="1" applyFont="1" applyFill="1" applyAlignment="1">
      <alignment vertical="center"/>
    </xf>
    <xf numFmtId="171" fontId="5" fillId="2" borderId="15" xfId="0" applyNumberFormat="1" applyFont="1" applyFill="1" applyBorder="1" applyAlignment="1">
      <alignment horizontal="center" vertical="center"/>
    </xf>
    <xf numFmtId="0" fontId="24" fillId="2" borderId="0" xfId="0" applyFont="1" applyFill="1" applyAlignment="1">
      <alignment horizontal="left" vertical="center" indent="1"/>
    </xf>
    <xf numFmtId="164" fontId="24" fillId="2" borderId="0" xfId="0" applyNumberFormat="1" applyFont="1" applyFill="1" applyAlignment="1">
      <alignment horizontal="left" vertical="center" indent="1"/>
    </xf>
    <xf numFmtId="0" fontId="24" fillId="2" borderId="0" xfId="0" applyFont="1" applyFill="1" applyAlignment="1">
      <alignment horizontal="center" vertical="center"/>
    </xf>
    <xf numFmtId="0" fontId="10" fillId="4" borderId="0" xfId="0" applyFont="1" applyFill="1" applyAlignment="1">
      <alignment horizontal="center" vertical="center" wrapText="1"/>
    </xf>
    <xf numFmtId="164" fontId="10" fillId="4" borderId="0" xfId="0" applyNumberFormat="1" applyFont="1" applyFill="1" applyAlignment="1">
      <alignment horizontal="center" vertical="center" wrapText="1"/>
    </xf>
    <xf numFmtId="0" fontId="6" fillId="5" borderId="0" xfId="0" applyFont="1" applyFill="1" applyAlignment="1">
      <alignment vertical="center" wrapText="1"/>
    </xf>
    <xf numFmtId="164" fontId="6" fillId="5" borderId="0" xfId="0" applyNumberFormat="1" applyFont="1" applyFill="1" applyAlignment="1">
      <alignment vertical="center" wrapText="1"/>
    </xf>
    <xf numFmtId="1" fontId="32" fillId="2" borderId="0" xfId="0" applyNumberFormat="1" applyFont="1" applyFill="1" applyAlignment="1">
      <alignment horizontal="center" vertical="center"/>
    </xf>
    <xf numFmtId="165" fontId="32" fillId="2" borderId="0" xfId="0" applyNumberFormat="1" applyFont="1" applyFill="1" applyAlignment="1">
      <alignment horizontal="center" vertical="center"/>
    </xf>
    <xf numFmtId="164" fontId="32" fillId="2" borderId="0" xfId="0" applyNumberFormat="1" applyFont="1" applyFill="1" applyAlignment="1">
      <alignment horizontal="center" vertical="center"/>
    </xf>
    <xf numFmtId="1"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4" fontId="32" fillId="2" borderId="0" xfId="0" applyNumberFormat="1" applyFont="1" applyFill="1" applyAlignment="1">
      <alignment horizontal="center" vertical="center"/>
    </xf>
    <xf numFmtId="0" fontId="36" fillId="0" borderId="0" xfId="0" applyFont="1" applyAlignment="1">
      <alignment horizontal="left" indent="1"/>
    </xf>
    <xf numFmtId="0" fontId="37" fillId="0" borderId="0" xfId="0" applyFont="1" applyAlignment="1">
      <alignment horizontal="left" indent="1"/>
    </xf>
    <xf numFmtId="0" fontId="47" fillId="0" borderId="0" xfId="0" applyFont="1" applyAlignment="1">
      <alignment horizontal="left" indent="1"/>
    </xf>
    <xf numFmtId="0" fontId="48" fillId="0" borderId="0" xfId="0" applyFont="1" applyAlignment="1">
      <alignment horizontal="left" indent="1"/>
    </xf>
    <xf numFmtId="0" fontId="39" fillId="2" borderId="0" xfId="0" applyFont="1" applyFill="1" applyAlignment="1">
      <alignment horizontal="left" vertical="center"/>
    </xf>
    <xf numFmtId="0" fontId="38" fillId="2" borderId="0" xfId="3" applyFont="1" applyFill="1" applyBorder="1" applyAlignment="1" applyProtection="1">
      <alignment vertical="center"/>
    </xf>
    <xf numFmtId="0" fontId="39" fillId="2" borderId="0" xfId="0" applyFont="1" applyFill="1" applyAlignment="1">
      <alignment vertical="center" wrapText="1" readingOrder="1"/>
    </xf>
    <xf numFmtId="0" fontId="40" fillId="2" borderId="0" xfId="0" applyFont="1" applyFill="1" applyAlignment="1">
      <alignment horizontal="center" vertical="center"/>
    </xf>
    <xf numFmtId="164" fontId="39" fillId="2" borderId="9" xfId="1" applyNumberFormat="1" applyFont="1" applyFill="1" applyBorder="1" applyAlignment="1" applyProtection="1">
      <alignment horizontal="center" vertical="center"/>
      <protection locked="0"/>
    </xf>
    <xf numFmtId="0" fontId="39" fillId="2" borderId="7" xfId="0" applyFont="1" applyFill="1" applyBorder="1" applyAlignment="1">
      <alignment horizontal="center" vertical="center"/>
    </xf>
    <xf numFmtId="164" fontId="39" fillId="2" borderId="9" xfId="0" applyNumberFormat="1" applyFont="1" applyFill="1" applyBorder="1" applyAlignment="1">
      <alignment horizontal="center" vertical="center"/>
    </xf>
    <xf numFmtId="10" fontId="39" fillId="2" borderId="15" xfId="2" applyNumberFormat="1" applyFont="1" applyFill="1" applyBorder="1" applyAlignment="1" applyProtection="1">
      <alignment horizontal="center" vertical="center"/>
      <protection locked="0"/>
    </xf>
    <xf numFmtId="0" fontId="39" fillId="2" borderId="10" xfId="0" applyFont="1" applyFill="1" applyBorder="1" applyAlignment="1">
      <alignment horizontal="center" vertical="center"/>
    </xf>
    <xf numFmtId="164" fontId="39" fillId="2" borderId="12" xfId="0" applyNumberFormat="1" applyFont="1" applyFill="1" applyBorder="1" applyAlignment="1">
      <alignment horizontal="center" vertical="center"/>
    </xf>
    <xf numFmtId="6" fontId="39" fillId="2" borderId="0" xfId="0" applyNumberFormat="1" applyFont="1" applyFill="1" applyAlignment="1">
      <alignment horizontal="left" vertical="center"/>
    </xf>
    <xf numFmtId="10" fontId="39" fillId="2" borderId="12" xfId="2" applyNumberFormat="1" applyFont="1" applyFill="1" applyBorder="1" applyAlignment="1" applyProtection="1">
      <alignment horizontal="center" vertical="center"/>
      <protection locked="0"/>
    </xf>
    <xf numFmtId="164" fontId="39" fillId="2" borderId="15" xfId="1" applyNumberFormat="1" applyFont="1" applyFill="1" applyBorder="1" applyAlignment="1" applyProtection="1">
      <alignment horizontal="center" vertical="center"/>
      <protection locked="0"/>
    </xf>
    <xf numFmtId="0" fontId="39" fillId="2" borderId="13" xfId="0" applyFont="1" applyFill="1" applyBorder="1" applyAlignment="1">
      <alignment horizontal="center" vertical="center"/>
    </xf>
    <xf numFmtId="164" fontId="39" fillId="2" borderId="15" xfId="0" applyNumberFormat="1" applyFont="1" applyFill="1" applyBorder="1" applyAlignment="1">
      <alignment horizontal="center" vertical="center"/>
    </xf>
    <xf numFmtId="0" fontId="39" fillId="2" borderId="0" xfId="0" applyFont="1" applyFill="1" applyAlignment="1">
      <alignment horizontal="left" vertical="center" readingOrder="1"/>
    </xf>
    <xf numFmtId="164" fontId="39" fillId="2" borderId="21" xfId="1" applyNumberFormat="1" applyFont="1" applyFill="1" applyBorder="1" applyAlignment="1" applyProtection="1">
      <alignment horizontal="center" vertical="center"/>
      <protection locked="0"/>
    </xf>
    <xf numFmtId="10" fontId="39" fillId="2" borderId="21" xfId="2" applyNumberFormat="1" applyFont="1" applyFill="1" applyBorder="1" applyAlignment="1" applyProtection="1">
      <alignment horizontal="center" vertical="center"/>
      <protection locked="0"/>
    </xf>
    <xf numFmtId="164" fontId="39" fillId="2" borderId="0" xfId="0" applyNumberFormat="1" applyFont="1" applyFill="1" applyAlignment="1">
      <alignment horizontal="center" vertical="center"/>
    </xf>
    <xf numFmtId="0" fontId="39" fillId="2" borderId="0" xfId="0" applyFont="1" applyFill="1" applyAlignment="1">
      <alignment vertical="center"/>
    </xf>
    <xf numFmtId="0" fontId="39" fillId="2" borderId="22" xfId="0" applyFont="1" applyFill="1" applyBorder="1" applyAlignment="1">
      <alignment horizontal="center" vertical="center"/>
    </xf>
    <xf numFmtId="164" fontId="39" fillId="2" borderId="22" xfId="0" applyNumberFormat="1" applyFont="1" applyFill="1" applyBorder="1" applyAlignment="1">
      <alignment horizontal="center" vertical="center"/>
    </xf>
    <xf numFmtId="164" fontId="39" fillId="2" borderId="0" xfId="0" applyNumberFormat="1" applyFont="1" applyFill="1" applyAlignment="1">
      <alignment horizontal="left" vertical="center"/>
    </xf>
    <xf numFmtId="0" fontId="39" fillId="0" borderId="0" xfId="0" applyFont="1" applyAlignment="1">
      <alignment horizontal="center" vertical="center"/>
    </xf>
    <xf numFmtId="0" fontId="39" fillId="0" borderId="7" xfId="0" applyFont="1" applyBorder="1" applyAlignment="1">
      <alignment horizontal="left" vertical="center" indent="1"/>
    </xf>
    <xf numFmtId="0" fontId="39" fillId="0" borderId="10" xfId="0" applyFont="1" applyBorder="1" applyAlignment="1">
      <alignment horizontal="left" vertical="center" indent="1"/>
    </xf>
    <xf numFmtId="8" fontId="39" fillId="2" borderId="12" xfId="1" applyNumberFormat="1" applyFont="1" applyFill="1" applyBorder="1" applyAlignment="1" applyProtection="1">
      <alignment horizontal="center" vertical="center"/>
    </xf>
    <xf numFmtId="0" fontId="39" fillId="2" borderId="0" xfId="0" applyFont="1" applyFill="1" applyAlignment="1">
      <alignment horizontal="center" vertical="center"/>
    </xf>
    <xf numFmtId="0" fontId="39" fillId="0" borderId="13" xfId="0" applyFont="1" applyBorder="1" applyAlignment="1">
      <alignment horizontal="left" vertical="center" indent="1"/>
    </xf>
    <xf numFmtId="0" fontId="52" fillId="2" borderId="0" xfId="0" applyFont="1" applyFill="1" applyAlignment="1">
      <alignment vertical="center"/>
    </xf>
    <xf numFmtId="0" fontId="51" fillId="2" borderId="0" xfId="0" applyFont="1" applyFill="1" applyAlignment="1">
      <alignment vertical="center"/>
    </xf>
    <xf numFmtId="8" fontId="39" fillId="0" borderId="0" xfId="0" applyNumberFormat="1" applyFont="1" applyAlignment="1">
      <alignment horizontal="center" vertical="center"/>
    </xf>
    <xf numFmtId="8" fontId="39" fillId="2" borderId="0" xfId="0" applyNumberFormat="1" applyFont="1" applyFill="1" applyAlignment="1">
      <alignment horizontal="center" vertical="center"/>
    </xf>
    <xf numFmtId="0" fontId="49" fillId="2" borderId="0" xfId="0" applyFont="1" applyFill="1" applyAlignment="1">
      <alignment horizontal="center" vertical="center"/>
    </xf>
    <xf numFmtId="0" fontId="51" fillId="0" borderId="0" xfId="0" applyFont="1" applyAlignment="1">
      <alignment horizontal="center" vertical="center"/>
    </xf>
    <xf numFmtId="166" fontId="39" fillId="2" borderId="12" xfId="2" applyNumberFormat="1" applyFont="1" applyFill="1" applyBorder="1" applyAlignment="1" applyProtection="1">
      <alignment horizontal="center" vertical="center"/>
    </xf>
    <xf numFmtId="0" fontId="45" fillId="0" borderId="0" xfId="0" applyFont="1" applyAlignment="1">
      <alignment horizontal="center" vertical="center"/>
    </xf>
    <xf numFmtId="8" fontId="39" fillId="2" borderId="9" xfId="1" applyNumberFormat="1" applyFont="1" applyFill="1" applyBorder="1" applyAlignment="1" applyProtection="1">
      <alignment horizontal="center" vertical="center"/>
    </xf>
    <xf numFmtId="166" fontId="39" fillId="0" borderId="7" xfId="2" applyNumberFormat="1" applyFont="1" applyFill="1" applyBorder="1" applyAlignment="1" applyProtection="1">
      <alignment horizontal="left" vertical="center" indent="1"/>
    </xf>
    <xf numFmtId="10" fontId="39" fillId="3" borderId="9" xfId="2" applyNumberFormat="1" applyFont="1" applyFill="1" applyBorder="1" applyAlignment="1" applyProtection="1">
      <alignment horizontal="center" vertical="center"/>
      <protection locked="0"/>
    </xf>
    <xf numFmtId="6" fontId="39" fillId="2" borderId="15" xfId="1" applyNumberFormat="1" applyFont="1" applyFill="1" applyBorder="1" applyAlignment="1" applyProtection="1">
      <alignment horizontal="center" vertical="center"/>
    </xf>
    <xf numFmtId="0" fontId="43" fillId="0" borderId="0" xfId="0" applyFont="1" applyAlignment="1">
      <alignment horizontal="center" vertical="center"/>
    </xf>
    <xf numFmtId="6" fontId="43" fillId="0" borderId="0" xfId="0" applyNumberFormat="1" applyFont="1" applyAlignment="1">
      <alignment horizontal="center" vertical="center"/>
    </xf>
    <xf numFmtId="8" fontId="39" fillId="0" borderId="0" xfId="1" applyNumberFormat="1" applyFont="1" applyFill="1" applyBorder="1" applyAlignment="1" applyProtection="1">
      <alignment horizontal="center" vertical="center"/>
    </xf>
    <xf numFmtId="6" fontId="39" fillId="0" borderId="0" xfId="1" applyNumberFormat="1" applyFont="1" applyFill="1" applyBorder="1" applyAlignment="1" applyProtection="1">
      <alignment horizontal="center" vertical="center"/>
    </xf>
    <xf numFmtId="0" fontId="51" fillId="2" borderId="0" xfId="0" applyFont="1" applyFill="1" applyAlignment="1">
      <alignment horizontal="center" vertical="center"/>
    </xf>
    <xf numFmtId="165" fontId="39" fillId="2" borderId="0" xfId="0" applyNumberFormat="1" applyFont="1" applyFill="1" applyAlignment="1">
      <alignment horizontal="center" vertical="center"/>
    </xf>
    <xf numFmtId="164" fontId="39" fillId="2" borderId="0" xfId="0" applyNumberFormat="1" applyFont="1" applyFill="1" applyAlignment="1" applyProtection="1">
      <alignment horizontal="center" vertical="center"/>
      <protection locked="0"/>
    </xf>
    <xf numFmtId="0" fontId="53" fillId="2" borderId="0" xfId="0" applyFont="1" applyFill="1" applyAlignment="1">
      <alignment horizontal="left" vertical="center"/>
    </xf>
    <xf numFmtId="0" fontId="54" fillId="2" borderId="0" xfId="0" applyFont="1" applyFill="1" applyAlignment="1">
      <alignment horizontal="left" vertical="center"/>
    </xf>
    <xf numFmtId="0" fontId="54" fillId="2" borderId="0" xfId="0" applyFont="1" applyFill="1" applyAlignment="1">
      <alignment vertical="center"/>
    </xf>
    <xf numFmtId="0" fontId="56" fillId="2" borderId="0" xfId="0" applyFont="1" applyFill="1" applyAlignment="1">
      <alignment horizontal="left" vertical="center"/>
    </xf>
    <xf numFmtId="0" fontId="57" fillId="7" borderId="19" xfId="0" applyFont="1" applyFill="1" applyBorder="1" applyAlignment="1">
      <alignment horizontal="center" vertical="center"/>
    </xf>
    <xf numFmtId="0" fontId="57" fillId="7" borderId="21" xfId="0" applyFont="1" applyFill="1" applyBorder="1" applyAlignment="1">
      <alignment horizontal="center" vertical="center"/>
    </xf>
    <xf numFmtId="0" fontId="57" fillId="7" borderId="49" xfId="0" applyFont="1" applyFill="1" applyBorder="1" applyAlignment="1">
      <alignment horizontal="left" vertical="center"/>
    </xf>
    <xf numFmtId="0" fontId="57" fillId="7" borderId="50" xfId="0" applyFont="1" applyFill="1" applyBorder="1" applyAlignment="1">
      <alignment horizontal="center" vertical="center"/>
    </xf>
    <xf numFmtId="164" fontId="57" fillId="7" borderId="50" xfId="0" applyNumberFormat="1" applyFont="1" applyFill="1" applyBorder="1" applyAlignment="1">
      <alignment horizontal="center" vertical="center"/>
    </xf>
    <xf numFmtId="164" fontId="57" fillId="7" borderId="51" xfId="0" applyNumberFormat="1" applyFont="1" applyFill="1" applyBorder="1" applyAlignment="1">
      <alignment horizontal="center" vertical="center"/>
    </xf>
    <xf numFmtId="0" fontId="53" fillId="2" borderId="0" xfId="0" applyFont="1" applyFill="1" applyAlignment="1">
      <alignment vertical="center"/>
    </xf>
    <xf numFmtId="0" fontId="56" fillId="0" borderId="0" xfId="0" applyFont="1" applyAlignment="1">
      <alignment horizontal="center" vertical="center"/>
    </xf>
    <xf numFmtId="0" fontId="57" fillId="7" borderId="0" xfId="0" applyFont="1" applyFill="1" applyAlignment="1">
      <alignment horizontal="center" vertical="center"/>
    </xf>
    <xf numFmtId="14" fontId="57" fillId="7" borderId="0" xfId="0" applyNumberFormat="1" applyFont="1" applyFill="1" applyAlignment="1">
      <alignment horizontal="center" vertical="center"/>
    </xf>
    <xf numFmtId="7" fontId="57" fillId="7" borderId="0" xfId="0" applyNumberFormat="1" applyFont="1" applyFill="1" applyAlignment="1">
      <alignment horizontal="center" vertical="center"/>
    </xf>
    <xf numFmtId="0" fontId="38" fillId="7" borderId="52" xfId="3" applyFont="1" applyFill="1" applyBorder="1" applyAlignment="1" applyProtection="1">
      <alignment horizontal="left" indent="1"/>
    </xf>
    <xf numFmtId="0" fontId="39" fillId="7" borderId="53" xfId="0" applyFont="1" applyFill="1" applyBorder="1" applyAlignment="1">
      <alignment horizontal="left" indent="1"/>
    </xf>
    <xf numFmtId="0" fontId="39" fillId="7" borderId="54" xfId="0" applyFont="1" applyFill="1" applyBorder="1" applyAlignment="1">
      <alignment horizontal="left" indent="1"/>
    </xf>
    <xf numFmtId="0" fontId="39" fillId="7" borderId="55" xfId="0" applyFont="1" applyFill="1" applyBorder="1" applyAlignment="1">
      <alignment horizontal="left" indent="1"/>
    </xf>
    <xf numFmtId="0" fontId="39" fillId="7" borderId="56" xfId="0" applyFont="1" applyFill="1" applyBorder="1" applyAlignment="1">
      <alignment horizontal="left" indent="1"/>
    </xf>
    <xf numFmtId="0" fontId="37" fillId="7" borderId="0" xfId="0" applyFont="1" applyFill="1" applyAlignment="1">
      <alignment horizontal="left" indent="1"/>
    </xf>
    <xf numFmtId="0" fontId="39" fillId="7" borderId="0" xfId="0" applyFont="1" applyFill="1" applyAlignment="1">
      <alignment horizontal="left" indent="1"/>
    </xf>
    <xf numFmtId="0" fontId="44" fillId="7" borderId="0" xfId="0" applyFont="1" applyFill="1" applyAlignment="1">
      <alignment horizontal="left" vertical="center"/>
    </xf>
    <xf numFmtId="0" fontId="43" fillId="7" borderId="0" xfId="0" applyFont="1" applyFill="1" applyAlignment="1">
      <alignment horizontal="left" vertical="center"/>
    </xf>
    <xf numFmtId="6" fontId="39" fillId="7" borderId="56" xfId="0" applyNumberFormat="1" applyFont="1" applyFill="1" applyBorder="1" applyAlignment="1">
      <alignment horizontal="left" indent="1"/>
    </xf>
    <xf numFmtId="0" fontId="37" fillId="7" borderId="55" xfId="0" applyFont="1" applyFill="1" applyBorder="1" applyAlignment="1">
      <alignment horizontal="left" indent="1"/>
    </xf>
    <xf numFmtId="0" fontId="37" fillId="7" borderId="56" xfId="0" applyFont="1" applyFill="1" applyBorder="1" applyAlignment="1">
      <alignment horizontal="left" indent="1"/>
    </xf>
    <xf numFmtId="0" fontId="37" fillId="7" borderId="0" xfId="0" applyFont="1" applyFill="1" applyAlignment="1">
      <alignment horizontal="left" vertical="center"/>
    </xf>
    <xf numFmtId="0" fontId="37" fillId="7" borderId="57" xfId="0" applyFont="1" applyFill="1" applyBorder="1" applyAlignment="1">
      <alignment horizontal="left" indent="1"/>
    </xf>
    <xf numFmtId="0" fontId="37" fillId="7" borderId="58" xfId="0" applyFont="1" applyFill="1" applyBorder="1" applyAlignment="1">
      <alignment horizontal="left" indent="1"/>
    </xf>
    <xf numFmtId="0" fontId="37" fillId="7" borderId="59" xfId="0" applyFont="1" applyFill="1" applyBorder="1" applyAlignment="1">
      <alignment horizontal="left" indent="1"/>
    </xf>
    <xf numFmtId="0" fontId="44" fillId="7" borderId="0" xfId="0" applyFont="1" applyFill="1" applyAlignment="1">
      <alignment horizontal="left" vertical="center" indent="1"/>
    </xf>
    <xf numFmtId="0" fontId="43" fillId="7" borderId="0" xfId="0" applyFont="1" applyFill="1" applyAlignment="1">
      <alignment horizontal="left" vertical="center" indent="1"/>
    </xf>
    <xf numFmtId="0" fontId="46" fillId="7" borderId="0" xfId="0" applyFont="1" applyFill="1" applyAlignment="1">
      <alignment horizontal="left" vertical="center" indent="1"/>
    </xf>
    <xf numFmtId="0" fontId="37" fillId="7" borderId="0" xfId="0" applyFont="1" applyFill="1" applyAlignment="1">
      <alignment horizontal="left" vertical="center" indent="1"/>
    </xf>
    <xf numFmtId="0" fontId="59" fillId="7" borderId="0" xfId="0" applyFont="1" applyFill="1" applyAlignment="1">
      <alignment vertical="center"/>
    </xf>
    <xf numFmtId="0" fontId="62" fillId="7" borderId="60" xfId="0" applyFont="1" applyFill="1" applyBorder="1" applyAlignment="1">
      <alignment vertical="center"/>
    </xf>
    <xf numFmtId="0" fontId="65" fillId="0" borderId="0" xfId="0" applyFont="1" applyAlignment="1">
      <alignment horizontal="left" indent="1"/>
    </xf>
    <xf numFmtId="0" fontId="66" fillId="2" borderId="0" xfId="0" applyFont="1" applyFill="1" applyAlignment="1">
      <alignment horizontal="left" vertical="center"/>
    </xf>
    <xf numFmtId="0" fontId="66" fillId="2" borderId="0" xfId="0" applyFont="1" applyFill="1" applyAlignment="1">
      <alignment vertical="center"/>
    </xf>
    <xf numFmtId="0" fontId="67" fillId="2" borderId="0" xfId="3" applyFont="1" applyFill="1" applyAlignment="1">
      <alignment vertical="center"/>
    </xf>
    <xf numFmtId="0" fontId="52" fillId="8" borderId="0" xfId="0" applyFont="1" applyFill="1" applyAlignment="1">
      <alignment horizontal="center" vertical="center"/>
    </xf>
    <xf numFmtId="0" fontId="52" fillId="8" borderId="0" xfId="0" applyFont="1" applyFill="1" applyAlignment="1">
      <alignment horizontal="center" vertical="center" wrapText="1"/>
    </xf>
    <xf numFmtId="164" fontId="57" fillId="7" borderId="64" xfId="1" applyNumberFormat="1" applyFont="1" applyFill="1" applyBorder="1" applyAlignment="1" applyProtection="1">
      <alignment horizontal="center" vertical="center"/>
    </xf>
    <xf numFmtId="164" fontId="57" fillId="7" borderId="65" xfId="1" applyNumberFormat="1" applyFont="1" applyFill="1" applyBorder="1" applyAlignment="1" applyProtection="1">
      <alignment horizontal="center" vertical="center"/>
    </xf>
    <xf numFmtId="0" fontId="57" fillId="7" borderId="64" xfId="0" applyFont="1" applyFill="1" applyBorder="1" applyAlignment="1">
      <alignment horizontal="left" vertical="center" indent="1"/>
    </xf>
    <xf numFmtId="0" fontId="57" fillId="7" borderId="65" xfId="0" applyFont="1" applyFill="1" applyBorder="1" applyAlignment="1">
      <alignment horizontal="left" vertical="center" indent="1"/>
    </xf>
    <xf numFmtId="0" fontId="43" fillId="7" borderId="63" xfId="0" applyFont="1" applyFill="1" applyBorder="1" applyAlignment="1">
      <alignment horizontal="left" vertical="center" indent="1"/>
    </xf>
    <xf numFmtId="167" fontId="45" fillId="7" borderId="63" xfId="1" applyNumberFormat="1" applyFont="1" applyFill="1" applyBorder="1" applyAlignment="1" applyProtection="1">
      <alignment horizontal="center" vertical="center"/>
      <protection locked="0"/>
    </xf>
    <xf numFmtId="0" fontId="41" fillId="7" borderId="16" xfId="0" applyFont="1" applyFill="1" applyBorder="1" applyAlignment="1">
      <alignment horizontal="left" vertical="center" wrapText="1" indent="1" readingOrder="1"/>
    </xf>
    <xf numFmtId="0" fontId="41" fillId="7" borderId="17" xfId="0" applyFont="1" applyFill="1" applyBorder="1" applyAlignment="1">
      <alignment horizontal="left" vertical="center" wrapText="1" indent="1" readingOrder="1"/>
    </xf>
    <xf numFmtId="0" fontId="41" fillId="7" borderId="4" xfId="0" applyFont="1" applyFill="1" applyBorder="1" applyAlignment="1">
      <alignment horizontal="left" vertical="center" wrapText="1" indent="1" readingOrder="1"/>
    </xf>
    <xf numFmtId="0" fontId="41" fillId="7" borderId="6" xfId="0" applyFont="1" applyFill="1" applyBorder="1" applyAlignment="1">
      <alignment horizontal="left" vertical="center" wrapText="1" indent="1" readingOrder="1"/>
    </xf>
    <xf numFmtId="0" fontId="64" fillId="7" borderId="0" xfId="0" applyFont="1" applyFill="1" applyAlignment="1">
      <alignment horizontal="center" vertical="center"/>
    </xf>
    <xf numFmtId="164" fontId="43" fillId="7" borderId="63" xfId="1" applyNumberFormat="1" applyFont="1" applyFill="1" applyBorder="1" applyAlignment="1" applyProtection="1">
      <alignment horizontal="center" vertical="center"/>
      <protection locked="0"/>
    </xf>
    <xf numFmtId="9" fontId="43" fillId="7" borderId="63" xfId="2" applyFont="1" applyFill="1" applyBorder="1" applyAlignment="1" applyProtection="1">
      <alignment horizontal="center" vertical="center"/>
      <protection locked="0"/>
    </xf>
    <xf numFmtId="164" fontId="43" fillId="7" borderId="63" xfId="0" applyNumberFormat="1" applyFont="1" applyFill="1" applyBorder="1" applyAlignment="1">
      <alignment horizontal="center" vertical="center"/>
    </xf>
    <xf numFmtId="0" fontId="38" fillId="0" borderId="0" xfId="3" applyFont="1" applyFill="1" applyBorder="1" applyAlignment="1" applyProtection="1">
      <alignment horizontal="center" vertical="center"/>
    </xf>
    <xf numFmtId="0" fontId="55" fillId="2" borderId="0" xfId="3" applyFont="1" applyFill="1" applyAlignment="1">
      <alignment horizontal="center" vertical="center"/>
    </xf>
    <xf numFmtId="0" fontId="39" fillId="0" borderId="10" xfId="0" applyFont="1" applyBorder="1" applyAlignment="1">
      <alignment horizontal="left" vertical="center" indent="1"/>
    </xf>
    <xf numFmtId="0" fontId="39" fillId="0" borderId="11" xfId="0" applyFont="1" applyBorder="1" applyAlignment="1">
      <alignment horizontal="left" vertical="center" indent="1"/>
    </xf>
    <xf numFmtId="0" fontId="43" fillId="0" borderId="13" xfId="0" applyFont="1" applyBorder="1" applyAlignment="1">
      <alignment horizontal="left" vertical="center" indent="1"/>
    </xf>
    <xf numFmtId="0" fontId="43" fillId="0" borderId="14" xfId="0" applyFont="1" applyBorder="1" applyAlignment="1">
      <alignment horizontal="left" vertical="center" indent="1"/>
    </xf>
    <xf numFmtId="0" fontId="59" fillId="7" borderId="1" xfId="0" applyFont="1" applyFill="1" applyBorder="1" applyAlignment="1">
      <alignment horizontal="center" vertical="center"/>
    </xf>
    <xf numFmtId="0" fontId="59" fillId="7" borderId="2" xfId="0" applyFont="1" applyFill="1" applyBorder="1" applyAlignment="1">
      <alignment horizontal="center" vertical="center"/>
    </xf>
    <xf numFmtId="0" fontId="59" fillId="7" borderId="3" xfId="0" applyFont="1" applyFill="1" applyBorder="1" applyAlignment="1">
      <alignment horizontal="center" vertical="center"/>
    </xf>
    <xf numFmtId="0" fontId="59" fillId="7" borderId="4" xfId="0" applyFont="1" applyFill="1" applyBorder="1" applyAlignment="1">
      <alignment horizontal="center" vertical="center"/>
    </xf>
    <xf numFmtId="0" fontId="59" fillId="7" borderId="5" xfId="0" applyFont="1" applyFill="1" applyBorder="1" applyAlignment="1">
      <alignment horizontal="center" vertical="center"/>
    </xf>
    <xf numFmtId="0" fontId="59" fillId="7" borderId="6" xfId="0" applyFont="1" applyFill="1" applyBorder="1" applyAlignment="1">
      <alignment horizontal="center" vertical="center"/>
    </xf>
    <xf numFmtId="0" fontId="39" fillId="2" borderId="10" xfId="0" applyFont="1" applyFill="1" applyBorder="1" applyAlignment="1">
      <alignment horizontal="left" vertical="center" indent="1"/>
    </xf>
    <xf numFmtId="0" fontId="39" fillId="2" borderId="11" xfId="0" applyFont="1" applyFill="1" applyBorder="1" applyAlignment="1">
      <alignment horizontal="left" vertical="center" indent="1"/>
    </xf>
    <xf numFmtId="0" fontId="39" fillId="3" borderId="11" xfId="0" applyFont="1" applyFill="1" applyBorder="1" applyAlignment="1">
      <alignment horizontal="center" vertical="center"/>
    </xf>
    <xf numFmtId="0" fontId="39" fillId="3" borderId="12" xfId="0" applyFont="1" applyFill="1" applyBorder="1" applyAlignment="1">
      <alignment horizontal="center" vertical="center"/>
    </xf>
    <xf numFmtId="164" fontId="39" fillId="2" borderId="8" xfId="1" applyNumberFormat="1" applyFont="1" applyFill="1" applyBorder="1" applyAlignment="1" applyProtection="1">
      <alignment horizontal="center" vertical="center"/>
      <protection locked="0"/>
    </xf>
    <xf numFmtId="164" fontId="39" fillId="2" borderId="9" xfId="1" applyNumberFormat="1" applyFont="1" applyFill="1" applyBorder="1" applyAlignment="1" applyProtection="1">
      <alignment horizontal="center" vertical="center"/>
      <protection locked="0"/>
    </xf>
    <xf numFmtId="10" fontId="39" fillId="3" borderId="11" xfId="2" applyNumberFormat="1" applyFont="1" applyFill="1" applyBorder="1" applyAlignment="1" applyProtection="1">
      <alignment horizontal="center" vertical="center"/>
      <protection locked="0"/>
    </xf>
    <xf numFmtId="10" fontId="39" fillId="3" borderId="12" xfId="2" applyNumberFormat="1" applyFont="1" applyFill="1" applyBorder="1" applyAlignment="1" applyProtection="1">
      <alignment horizontal="center" vertical="center"/>
      <protection locked="0"/>
    </xf>
    <xf numFmtId="0" fontId="39" fillId="3" borderId="11" xfId="0" applyFont="1" applyFill="1" applyBorder="1" applyAlignment="1" applyProtection="1">
      <alignment horizontal="center" vertical="center"/>
      <protection locked="0"/>
    </xf>
    <xf numFmtId="0" fontId="39" fillId="3" borderId="12" xfId="0" applyFont="1" applyFill="1" applyBorder="1" applyAlignment="1" applyProtection="1">
      <alignment horizontal="center" vertical="center"/>
      <protection locked="0"/>
    </xf>
    <xf numFmtId="8" fontId="39" fillId="2" borderId="11" xfId="1" applyNumberFormat="1" applyFont="1" applyFill="1" applyBorder="1" applyAlignment="1" applyProtection="1">
      <alignment horizontal="center" vertical="center"/>
    </xf>
    <xf numFmtId="8" fontId="39" fillId="2" borderId="12" xfId="1" applyNumberFormat="1" applyFont="1" applyFill="1" applyBorder="1" applyAlignment="1" applyProtection="1">
      <alignment horizontal="center" vertical="center"/>
    </xf>
    <xf numFmtId="0" fontId="39" fillId="2" borderId="8" xfId="2" applyNumberFormat="1" applyFont="1" applyFill="1" applyBorder="1" applyAlignment="1" applyProtection="1">
      <alignment horizontal="center" vertical="center"/>
    </xf>
    <xf numFmtId="0" fontId="39" fillId="2" borderId="9" xfId="2" applyNumberFormat="1" applyFont="1" applyFill="1" applyBorder="1" applyAlignment="1" applyProtection="1">
      <alignment horizontal="center" vertical="center"/>
    </xf>
    <xf numFmtId="166" fontId="39" fillId="2" borderId="11" xfId="2" applyNumberFormat="1" applyFont="1" applyFill="1" applyBorder="1" applyAlignment="1" applyProtection="1">
      <alignment horizontal="center" vertical="center"/>
    </xf>
    <xf numFmtId="166" fontId="39" fillId="2" borderId="12" xfId="2" applyNumberFormat="1" applyFont="1" applyFill="1" applyBorder="1" applyAlignment="1" applyProtection="1">
      <alignment horizontal="center" vertical="center"/>
    </xf>
    <xf numFmtId="164" fontId="39" fillId="2" borderId="11" xfId="1" applyNumberFormat="1" applyFont="1" applyFill="1" applyBorder="1" applyAlignment="1" applyProtection="1">
      <alignment horizontal="center" vertical="center"/>
    </xf>
    <xf numFmtId="164" fontId="39" fillId="2" borderId="12" xfId="1" applyNumberFormat="1" applyFont="1" applyFill="1" applyBorder="1" applyAlignment="1" applyProtection="1">
      <alignment horizontal="center" vertical="center"/>
    </xf>
    <xf numFmtId="164" fontId="39" fillId="2" borderId="11" xfId="0" applyNumberFormat="1" applyFont="1" applyFill="1" applyBorder="1" applyAlignment="1">
      <alignment horizontal="center" vertical="center"/>
    </xf>
    <xf numFmtId="164" fontId="39" fillId="2" borderId="12" xfId="0" applyNumberFormat="1" applyFont="1" applyFill="1" applyBorder="1" applyAlignment="1">
      <alignment horizontal="center" vertical="center"/>
    </xf>
    <xf numFmtId="165" fontId="39" fillId="2" borderId="11" xfId="0" applyNumberFormat="1" applyFont="1" applyFill="1" applyBorder="1" applyAlignment="1">
      <alignment horizontal="center" vertical="center"/>
    </xf>
    <xf numFmtId="165" fontId="39" fillId="2" borderId="12" xfId="0" applyNumberFormat="1" applyFont="1" applyFill="1" applyBorder="1" applyAlignment="1">
      <alignment horizontal="center" vertical="center"/>
    </xf>
    <xf numFmtId="6" fontId="43" fillId="2" borderId="14" xfId="0" applyNumberFormat="1" applyFont="1" applyFill="1" applyBorder="1" applyAlignment="1">
      <alignment horizontal="center" vertical="center"/>
    </xf>
    <xf numFmtId="6" fontId="43" fillId="2" borderId="15" xfId="0" applyNumberFormat="1" applyFont="1" applyFill="1" applyBorder="1" applyAlignment="1">
      <alignment horizontal="center" vertical="center"/>
    </xf>
    <xf numFmtId="8" fontId="43" fillId="2" borderId="14" xfId="1" applyNumberFormat="1" applyFont="1" applyFill="1" applyBorder="1" applyAlignment="1" applyProtection="1">
      <alignment horizontal="center" vertical="center"/>
    </xf>
    <xf numFmtId="8" fontId="43" fillId="2" borderId="15" xfId="1" applyNumberFormat="1" applyFont="1" applyFill="1" applyBorder="1" applyAlignment="1" applyProtection="1">
      <alignment horizontal="center" vertical="center"/>
    </xf>
    <xf numFmtId="0" fontId="38" fillId="0" borderId="7" xfId="3" applyFont="1" applyFill="1" applyBorder="1" applyAlignment="1" applyProtection="1">
      <alignment horizontal="left" vertical="center" indent="1"/>
    </xf>
    <xf numFmtId="0" fontId="38" fillId="0" borderId="8" xfId="3" applyFont="1" applyFill="1" applyBorder="1" applyAlignment="1" applyProtection="1">
      <alignment horizontal="left" vertical="center" indent="1"/>
    </xf>
    <xf numFmtId="0" fontId="39" fillId="3" borderId="8" xfId="0" applyFont="1" applyFill="1" applyBorder="1" applyAlignment="1" applyProtection="1">
      <alignment horizontal="center" vertical="center"/>
      <protection locked="0"/>
    </xf>
    <xf numFmtId="0" fontId="39" fillId="3" borderId="9" xfId="0" applyFont="1" applyFill="1" applyBorder="1" applyAlignment="1" applyProtection="1">
      <alignment horizontal="center" vertical="center"/>
      <protection locked="0"/>
    </xf>
    <xf numFmtId="0" fontId="39" fillId="0" borderId="0" xfId="0" applyFont="1" applyAlignment="1">
      <alignment horizontal="center" vertical="center"/>
    </xf>
    <xf numFmtId="0" fontId="58" fillId="7" borderId="1" xfId="0" applyFont="1" applyFill="1" applyBorder="1" applyAlignment="1">
      <alignment horizontal="center" vertical="center" wrapText="1"/>
    </xf>
    <xf numFmtId="0" fontId="58" fillId="7" borderId="3" xfId="0" applyFont="1" applyFill="1" applyBorder="1" applyAlignment="1">
      <alignment horizontal="center" vertical="center" wrapText="1"/>
    </xf>
    <xf numFmtId="0" fontId="58" fillId="7" borderId="4" xfId="0" applyFont="1" applyFill="1" applyBorder="1" applyAlignment="1">
      <alignment horizontal="center" vertical="center" wrapText="1"/>
    </xf>
    <xf numFmtId="0" fontId="58" fillId="7" borderId="6" xfId="0" applyFont="1" applyFill="1" applyBorder="1" applyAlignment="1">
      <alignment horizontal="center" vertical="center" wrapText="1"/>
    </xf>
    <xf numFmtId="0" fontId="39" fillId="0" borderId="13" xfId="0" applyFont="1" applyBorder="1" applyAlignment="1">
      <alignment horizontal="left" vertical="center" indent="1"/>
    </xf>
    <xf numFmtId="0" fontId="39" fillId="0" borderId="14" xfId="0" applyFont="1" applyBorder="1" applyAlignment="1">
      <alignment horizontal="left" vertical="center" indent="1"/>
    </xf>
    <xf numFmtId="165" fontId="39" fillId="3" borderId="14" xfId="0" applyNumberFormat="1" applyFont="1" applyFill="1" applyBorder="1" applyAlignment="1">
      <alignment horizontal="center" vertical="center"/>
    </xf>
    <xf numFmtId="165" fontId="39" fillId="3" borderId="15" xfId="0" applyNumberFormat="1" applyFont="1" applyFill="1" applyBorder="1" applyAlignment="1">
      <alignment horizontal="center" vertical="center"/>
    </xf>
    <xf numFmtId="8" fontId="39" fillId="2" borderId="14" xfId="0" applyNumberFormat="1" applyFont="1" applyFill="1" applyBorder="1" applyAlignment="1" applyProtection="1">
      <alignment horizontal="center" vertical="center"/>
      <protection locked="0"/>
    </xf>
    <xf numFmtId="8" fontId="39" fillId="2" borderId="15" xfId="0" applyNumberFormat="1" applyFont="1" applyFill="1" applyBorder="1" applyAlignment="1" applyProtection="1">
      <alignment horizontal="center" vertical="center"/>
      <protection locked="0"/>
    </xf>
    <xf numFmtId="0" fontId="43" fillId="2" borderId="0" xfId="0" applyFont="1" applyFill="1" applyAlignment="1">
      <alignment horizontal="center" vertical="center"/>
    </xf>
    <xf numFmtId="164" fontId="39" fillId="3" borderId="14" xfId="1" applyNumberFormat="1" applyFont="1" applyFill="1" applyBorder="1" applyAlignment="1" applyProtection="1">
      <alignment horizontal="center" vertical="center"/>
      <protection locked="0"/>
    </xf>
    <xf numFmtId="164" fontId="39" fillId="3" borderId="15" xfId="1" applyNumberFormat="1" applyFont="1" applyFill="1" applyBorder="1" applyAlignment="1" applyProtection="1">
      <alignment horizontal="center" vertical="center"/>
      <protection locked="0"/>
    </xf>
    <xf numFmtId="0" fontId="39" fillId="0" borderId="7" xfId="0" applyFont="1" applyBorder="1" applyAlignment="1">
      <alignment horizontal="left" vertical="center" indent="1"/>
    </xf>
    <xf numFmtId="0" fontId="39" fillId="0" borderId="8" xfId="0" applyFont="1" applyBorder="1" applyAlignment="1">
      <alignment horizontal="left" vertical="center" indent="1"/>
    </xf>
    <xf numFmtId="0" fontId="49" fillId="2" borderId="0" xfId="0" applyFont="1" applyFill="1" applyAlignment="1">
      <alignment horizontal="center" vertical="center"/>
    </xf>
    <xf numFmtId="164" fontId="39" fillId="3" borderId="8" xfId="1" applyNumberFormat="1" applyFont="1" applyFill="1" applyBorder="1" applyAlignment="1" applyProtection="1">
      <alignment horizontal="center" vertical="center"/>
      <protection locked="0"/>
    </xf>
    <xf numFmtId="164" fontId="39" fillId="3" borderId="9" xfId="1" applyNumberFormat="1" applyFont="1" applyFill="1" applyBorder="1" applyAlignment="1" applyProtection="1">
      <alignment horizontal="center" vertical="center"/>
      <protection locked="0"/>
    </xf>
    <xf numFmtId="164" fontId="43" fillId="2" borderId="8" xfId="1" applyNumberFormat="1" applyFont="1" applyFill="1" applyBorder="1" applyAlignment="1" applyProtection="1">
      <alignment horizontal="center" vertical="center"/>
    </xf>
    <xf numFmtId="164" fontId="43" fillId="2" borderId="9" xfId="1" applyNumberFormat="1" applyFont="1" applyFill="1" applyBorder="1" applyAlignment="1" applyProtection="1">
      <alignment horizontal="center" vertical="center"/>
    </xf>
    <xf numFmtId="164" fontId="43" fillId="2" borderId="14" xfId="1" applyNumberFormat="1" applyFont="1" applyFill="1" applyBorder="1" applyAlignment="1" applyProtection="1">
      <alignment horizontal="center" vertical="center"/>
    </xf>
    <xf numFmtId="164" fontId="43" fillId="2" borderId="15" xfId="1" applyNumberFormat="1" applyFont="1" applyFill="1" applyBorder="1" applyAlignment="1" applyProtection="1">
      <alignment horizontal="center" vertical="center"/>
    </xf>
    <xf numFmtId="164" fontId="39" fillId="2" borderId="14" xfId="0" applyNumberFormat="1" applyFont="1" applyFill="1" applyBorder="1" applyAlignment="1">
      <alignment horizontal="center" vertical="center"/>
    </xf>
    <xf numFmtId="0" fontId="43" fillId="2" borderId="8" xfId="0" applyFont="1" applyFill="1" applyBorder="1" applyAlignment="1" applyProtection="1">
      <alignment horizontal="center" vertical="center"/>
      <protection locked="0"/>
    </xf>
    <xf numFmtId="0" fontId="43" fillId="2" borderId="14" xfId="0" applyFont="1" applyFill="1" applyBorder="1" applyAlignment="1" applyProtection="1">
      <alignment horizontal="center" vertical="center"/>
      <protection locked="0"/>
    </xf>
    <xf numFmtId="0" fontId="57" fillId="7" borderId="7" xfId="0" applyFont="1" applyFill="1" applyBorder="1" applyAlignment="1">
      <alignment horizontal="left" vertical="center" indent="1"/>
    </xf>
    <xf numFmtId="0" fontId="57" fillId="7" borderId="8" xfId="0" applyFont="1" applyFill="1" applyBorder="1" applyAlignment="1">
      <alignment horizontal="left" vertical="center" indent="1"/>
    </xf>
    <xf numFmtId="0" fontId="57" fillId="7" borderId="13" xfId="0" applyFont="1" applyFill="1" applyBorder="1" applyAlignment="1">
      <alignment horizontal="left" vertical="center" indent="1"/>
    </xf>
    <xf numFmtId="0" fontId="57" fillId="7" borderId="14" xfId="0" applyFont="1" applyFill="1" applyBorder="1" applyAlignment="1">
      <alignment horizontal="left" vertical="center" indent="1"/>
    </xf>
    <xf numFmtId="0" fontId="57" fillId="2" borderId="0" xfId="0" applyFont="1" applyFill="1" applyAlignment="1">
      <alignment horizontal="center" vertical="center" wrapText="1"/>
    </xf>
    <xf numFmtId="0" fontId="59" fillId="7" borderId="7" xfId="0" applyFont="1" applyFill="1" applyBorder="1" applyAlignment="1">
      <alignment horizontal="center" vertical="center"/>
    </xf>
    <xf numFmtId="0" fontId="59" fillId="7" borderId="8" xfId="0" applyFont="1" applyFill="1" applyBorder="1" applyAlignment="1">
      <alignment horizontal="center" vertical="center"/>
    </xf>
    <xf numFmtId="0" fontId="59" fillId="7" borderId="9" xfId="0" applyFont="1" applyFill="1" applyBorder="1" applyAlignment="1">
      <alignment horizontal="center" vertical="center"/>
    </xf>
    <xf numFmtId="0" fontId="59" fillId="7" borderId="13" xfId="0" applyFont="1" applyFill="1" applyBorder="1" applyAlignment="1">
      <alignment horizontal="center" vertical="center"/>
    </xf>
    <xf numFmtId="0" fontId="59" fillId="7" borderId="14" xfId="0" applyFont="1" applyFill="1" applyBorder="1" applyAlignment="1">
      <alignment horizontal="center" vertical="center"/>
    </xf>
    <xf numFmtId="0" fontId="59" fillId="7" borderId="15" xfId="0" applyFont="1" applyFill="1" applyBorder="1" applyAlignment="1">
      <alignment horizontal="center" vertical="center"/>
    </xf>
    <xf numFmtId="0" fontId="39" fillId="2" borderId="7" xfId="0" applyFont="1" applyFill="1" applyBorder="1" applyAlignment="1">
      <alignment horizontal="left" vertical="center" indent="1"/>
    </xf>
    <xf numFmtId="0" fontId="39" fillId="2" borderId="8" xfId="0" applyFont="1" applyFill="1" applyBorder="1" applyAlignment="1">
      <alignment horizontal="left" vertical="center" indent="1"/>
    </xf>
    <xf numFmtId="0" fontId="39" fillId="2" borderId="13" xfId="0" applyFont="1" applyFill="1" applyBorder="1" applyAlignment="1">
      <alignment horizontal="left" vertical="center" indent="1"/>
    </xf>
    <xf numFmtId="0" fontId="39" fillId="2" borderId="14" xfId="0" applyFont="1" applyFill="1" applyBorder="1" applyAlignment="1">
      <alignment horizontal="left" vertical="center" indent="1"/>
    </xf>
    <xf numFmtId="164" fontId="39" fillId="2" borderId="8" xfId="0" applyNumberFormat="1" applyFont="1" applyFill="1" applyBorder="1" applyAlignment="1">
      <alignment horizontal="center" vertical="center"/>
    </xf>
    <xf numFmtId="0" fontId="39" fillId="2" borderId="0" xfId="0" applyFont="1" applyFill="1" applyAlignment="1">
      <alignment horizontal="left" vertical="center" indent="1"/>
    </xf>
    <xf numFmtId="0" fontId="39" fillId="2" borderId="19" xfId="0" applyFont="1" applyFill="1" applyBorder="1" applyAlignment="1">
      <alignment horizontal="left" vertical="center" indent="1"/>
    </xf>
    <xf numFmtId="0" fontId="39" fillId="2" borderId="20" xfId="0" applyFont="1" applyFill="1" applyBorder="1" applyAlignment="1">
      <alignment horizontal="left" vertical="center" indent="1"/>
    </xf>
    <xf numFmtId="0" fontId="50" fillId="7" borderId="1" xfId="0" applyFont="1" applyFill="1" applyBorder="1" applyAlignment="1">
      <alignment horizontal="left" vertical="center" wrapText="1" indent="1"/>
    </xf>
    <xf numFmtId="0" fontId="50" fillId="7" borderId="2" xfId="0" applyFont="1" applyFill="1" applyBorder="1" applyAlignment="1">
      <alignment horizontal="left" vertical="center" wrapText="1" indent="1"/>
    </xf>
    <xf numFmtId="0" fontId="50" fillId="7" borderId="3" xfId="0" applyFont="1" applyFill="1" applyBorder="1" applyAlignment="1">
      <alignment horizontal="left" vertical="center" wrapText="1" indent="1"/>
    </xf>
    <xf numFmtId="0" fontId="50" fillId="7" borderId="16" xfId="0" applyFont="1" applyFill="1" applyBorder="1" applyAlignment="1">
      <alignment horizontal="left" vertical="center" wrapText="1" indent="1"/>
    </xf>
    <xf numFmtId="0" fontId="50" fillId="7" borderId="0" xfId="0" applyFont="1" applyFill="1" applyAlignment="1">
      <alignment horizontal="left" vertical="center" wrapText="1" indent="1"/>
    </xf>
    <xf numFmtId="0" fontId="50" fillId="7" borderId="17" xfId="0" applyFont="1" applyFill="1" applyBorder="1" applyAlignment="1">
      <alignment horizontal="left" vertical="center" wrapText="1" indent="1"/>
    </xf>
    <xf numFmtId="0" fontId="50" fillId="7" borderId="4" xfId="0" applyFont="1" applyFill="1" applyBorder="1" applyAlignment="1">
      <alignment horizontal="left" vertical="center" wrapText="1" indent="1"/>
    </xf>
    <xf numFmtId="0" fontId="50" fillId="7" borderId="5" xfId="0" applyFont="1" applyFill="1" applyBorder="1" applyAlignment="1">
      <alignment horizontal="left" vertical="center" wrapText="1" indent="1"/>
    </xf>
    <xf numFmtId="0" fontId="50" fillId="7" borderId="6" xfId="0" applyFont="1" applyFill="1" applyBorder="1" applyAlignment="1">
      <alignment horizontal="left" vertical="center" wrapText="1" indent="1"/>
    </xf>
    <xf numFmtId="0" fontId="57" fillId="2" borderId="9" xfId="0" applyFont="1" applyFill="1" applyBorder="1" applyAlignment="1">
      <alignment horizontal="center" vertical="center" wrapText="1"/>
    </xf>
    <xf numFmtId="0" fontId="57" fillId="2" borderId="15" xfId="0" applyFont="1" applyFill="1" applyBorder="1" applyAlignment="1">
      <alignment horizontal="center" vertical="center" wrapText="1"/>
    </xf>
    <xf numFmtId="0" fontId="57" fillId="7" borderId="20" xfId="0" applyFont="1" applyFill="1" applyBorder="1" applyAlignment="1">
      <alignment horizontal="center" vertical="center"/>
    </xf>
    <xf numFmtId="0" fontId="24" fillId="2" borderId="29" xfId="0" applyFont="1" applyFill="1" applyBorder="1" applyAlignment="1">
      <alignment horizontal="left" vertical="center" indent="1"/>
    </xf>
    <xf numFmtId="0" fontId="24" fillId="2" borderId="30" xfId="0" applyFont="1" applyFill="1" applyBorder="1" applyAlignment="1">
      <alignment horizontal="left" vertical="center" indent="1"/>
    </xf>
    <xf numFmtId="0" fontId="25" fillId="0" borderId="0" xfId="0" applyFont="1" applyAlignment="1">
      <alignment horizontal="left" vertical="center" indent="1"/>
    </xf>
    <xf numFmtId="0" fontId="4" fillId="5" borderId="18" xfId="0" applyFont="1" applyFill="1" applyBorder="1" applyAlignment="1">
      <alignment horizontal="center" vertical="center"/>
    </xf>
    <xf numFmtId="0" fontId="5" fillId="2" borderId="31" xfId="0" applyFont="1" applyFill="1" applyBorder="1" applyAlignment="1">
      <alignment horizontal="left" vertical="center" indent="1"/>
    </xf>
    <xf numFmtId="0" fontId="5" fillId="2" borderId="32" xfId="0" applyFont="1" applyFill="1" applyBorder="1" applyAlignment="1">
      <alignment horizontal="left" vertical="center" indent="1"/>
    </xf>
    <xf numFmtId="0" fontId="5" fillId="2" borderId="34" xfId="0" applyFont="1" applyFill="1" applyBorder="1" applyAlignment="1">
      <alignment horizontal="left" vertical="center" indent="1"/>
    </xf>
    <xf numFmtId="0" fontId="5" fillId="2" borderId="35" xfId="0" applyFont="1" applyFill="1" applyBorder="1" applyAlignment="1">
      <alignment horizontal="left" vertical="center" indent="1"/>
    </xf>
    <xf numFmtId="164" fontId="26" fillId="5" borderId="36" xfId="0" applyNumberFormat="1" applyFont="1" applyFill="1" applyBorder="1" applyAlignment="1">
      <alignment horizontal="center" vertical="center"/>
    </xf>
    <xf numFmtId="164" fontId="26" fillId="5" borderId="37" xfId="0" applyNumberFormat="1" applyFont="1" applyFill="1" applyBorder="1" applyAlignment="1">
      <alignment horizontal="center" vertical="center"/>
    </xf>
    <xf numFmtId="0" fontId="26" fillId="5" borderId="38" xfId="0" applyFont="1" applyFill="1" applyBorder="1" applyAlignment="1">
      <alignment horizontal="center" vertical="center"/>
    </xf>
    <xf numFmtId="164" fontId="26" fillId="5" borderId="39" xfId="0" applyNumberFormat="1" applyFont="1" applyFill="1" applyBorder="1" applyAlignment="1">
      <alignment horizontal="center" vertical="center"/>
    </xf>
    <xf numFmtId="164" fontId="26" fillId="5" borderId="0" xfId="0" applyNumberFormat="1" applyFont="1" applyFill="1" applyAlignment="1">
      <alignment horizontal="center" vertical="center"/>
    </xf>
    <xf numFmtId="0" fontId="26" fillId="5" borderId="40" xfId="0" applyFont="1" applyFill="1" applyBorder="1" applyAlignment="1">
      <alignment horizontal="center" vertical="center"/>
    </xf>
    <xf numFmtId="164" fontId="26" fillId="5" borderId="41" xfId="0" applyNumberFormat="1" applyFont="1" applyFill="1" applyBorder="1" applyAlignment="1">
      <alignment horizontal="center" vertical="center"/>
    </xf>
    <xf numFmtId="164" fontId="26" fillId="5" borderId="42" xfId="0" applyNumberFormat="1" applyFont="1" applyFill="1" applyBorder="1" applyAlignment="1">
      <alignment horizontal="center" vertical="center"/>
    </xf>
    <xf numFmtId="0" fontId="26" fillId="5" borderId="43" xfId="0" applyFont="1" applyFill="1" applyBorder="1" applyAlignment="1">
      <alignment horizontal="center" vertical="center"/>
    </xf>
    <xf numFmtId="0" fontId="19" fillId="4" borderId="0" xfId="0" applyFont="1" applyFill="1" applyAlignment="1">
      <alignment horizontal="center" vertical="center"/>
    </xf>
    <xf numFmtId="0" fontId="5" fillId="2" borderId="7" xfId="0" applyFont="1" applyFill="1" applyBorder="1" applyAlignment="1">
      <alignment horizontal="left" vertical="center" indent="1"/>
    </xf>
    <xf numFmtId="0" fontId="5" fillId="2" borderId="8" xfId="0" applyFont="1" applyFill="1" applyBorder="1" applyAlignment="1">
      <alignment horizontal="left" vertical="center" indent="1"/>
    </xf>
    <xf numFmtId="0" fontId="5" fillId="2" borderId="23" xfId="0" applyFont="1" applyFill="1" applyBorder="1" applyAlignment="1">
      <alignment horizontal="left" vertical="center" indent="1"/>
    </xf>
    <xf numFmtId="0" fontId="5" fillId="2" borderId="24" xfId="0" applyFont="1" applyFill="1" applyBorder="1" applyAlignment="1">
      <alignment horizontal="left" vertical="center" indent="1"/>
    </xf>
    <xf numFmtId="0" fontId="2" fillId="2" borderId="26" xfId="0" applyFont="1" applyFill="1" applyBorder="1" applyAlignment="1">
      <alignment horizontal="left" vertical="center" indent="1"/>
    </xf>
    <xf numFmtId="0" fontId="2" fillId="2" borderId="27" xfId="0" applyFont="1" applyFill="1" applyBorder="1" applyAlignment="1">
      <alignment horizontal="left" vertical="center" indent="1"/>
    </xf>
    <xf numFmtId="0" fontId="5" fillId="2" borderId="13" xfId="0" applyFont="1" applyFill="1" applyBorder="1" applyAlignment="1">
      <alignment horizontal="left" vertical="center" indent="1"/>
    </xf>
    <xf numFmtId="0" fontId="5" fillId="2" borderId="14" xfId="0" applyFont="1" applyFill="1" applyBorder="1" applyAlignment="1">
      <alignment horizontal="left" vertical="center" indent="1"/>
    </xf>
    <xf numFmtId="0" fontId="30" fillId="2" borderId="0" xfId="0" applyFont="1" applyFill="1" applyAlignment="1">
      <alignment horizontal="center" vertical="center"/>
    </xf>
    <xf numFmtId="0" fontId="30" fillId="2" borderId="0" xfId="0" applyFont="1" applyFill="1" applyAlignment="1">
      <alignment horizontal="center" vertical="center" wrapText="1"/>
    </xf>
    <xf numFmtId="164" fontId="31" fillId="5" borderId="0" xfId="0" applyNumberFormat="1" applyFont="1" applyFill="1" applyAlignment="1">
      <alignment horizontal="center" vertical="center" wrapText="1"/>
    </xf>
    <xf numFmtId="164" fontId="32" fillId="2" borderId="0" xfId="0" applyNumberFormat="1" applyFont="1" applyFill="1" applyAlignment="1">
      <alignment horizontal="center" vertical="center"/>
    </xf>
    <xf numFmtId="0" fontId="17" fillId="2" borderId="0" xfId="0" applyFont="1" applyFill="1" applyAlignment="1">
      <alignment horizontal="left" vertical="center"/>
    </xf>
    <xf numFmtId="168" fontId="29" fillId="2" borderId="0" xfId="0" applyNumberFormat="1" applyFont="1" applyFill="1" applyAlignment="1">
      <alignment horizontal="center" vertical="center"/>
    </xf>
    <xf numFmtId="0" fontId="5" fillId="2" borderId="44" xfId="0" applyFont="1" applyFill="1" applyBorder="1" applyAlignment="1">
      <alignment horizontal="left" vertical="center" indent="1"/>
    </xf>
    <xf numFmtId="0" fontId="5" fillId="2" borderId="45" xfId="0" applyFont="1" applyFill="1" applyBorder="1" applyAlignment="1">
      <alignment horizontal="left" vertical="center" indent="1"/>
    </xf>
    <xf numFmtId="164" fontId="10" fillId="4" borderId="0" xfId="0" applyNumberFormat="1" applyFont="1" applyFill="1" applyAlignment="1">
      <alignment horizontal="center" vertical="center" wrapText="1"/>
    </xf>
    <xf numFmtId="0" fontId="10" fillId="4" borderId="0" xfId="0" applyFont="1" applyFill="1" applyAlignment="1">
      <alignment horizontal="center" vertical="center" wrapText="1"/>
    </xf>
    <xf numFmtId="164" fontId="28" fillId="2" borderId="0" xfId="0" applyNumberFormat="1" applyFont="1" applyFill="1" applyAlignment="1">
      <alignment horizontal="center" vertical="center"/>
    </xf>
    <xf numFmtId="0" fontId="5" fillId="2" borderId="10" xfId="0" applyFont="1" applyFill="1" applyBorder="1" applyAlignment="1">
      <alignment horizontal="left" vertical="center" indent="1"/>
    </xf>
    <xf numFmtId="0" fontId="5" fillId="2" borderId="11" xfId="0" applyFont="1" applyFill="1" applyBorder="1" applyAlignment="1">
      <alignment horizontal="left" vertical="center" indent="1"/>
    </xf>
    <xf numFmtId="164" fontId="4" fillId="5" borderId="36" xfId="0" applyNumberFormat="1" applyFont="1" applyFill="1" applyBorder="1" applyAlignment="1">
      <alignment horizontal="center" vertical="center"/>
    </xf>
    <xf numFmtId="164" fontId="4" fillId="5" borderId="41" xfId="0" applyNumberFormat="1" applyFont="1" applyFill="1" applyBorder="1" applyAlignment="1">
      <alignment horizontal="center" vertical="center"/>
    </xf>
    <xf numFmtId="164" fontId="4" fillId="5" borderId="37" xfId="0" applyNumberFormat="1" applyFont="1" applyFill="1" applyBorder="1" applyAlignment="1">
      <alignment horizontal="center" vertical="center"/>
    </xf>
    <xf numFmtId="164" fontId="4" fillId="5" borderId="42" xfId="0" applyNumberFormat="1" applyFont="1" applyFill="1" applyBorder="1" applyAlignment="1">
      <alignment horizontal="center" vertical="center"/>
    </xf>
    <xf numFmtId="164" fontId="4" fillId="5" borderId="38" xfId="0" applyNumberFormat="1" applyFont="1" applyFill="1" applyBorder="1" applyAlignment="1">
      <alignment horizontal="center" vertical="center"/>
    </xf>
    <xf numFmtId="164" fontId="4" fillId="5" borderId="43" xfId="0" applyNumberFormat="1" applyFont="1" applyFill="1" applyBorder="1" applyAlignment="1">
      <alignment horizontal="center" vertical="center"/>
    </xf>
    <xf numFmtId="0" fontId="68" fillId="6" borderId="61" xfId="0" applyFont="1" applyFill="1" applyBorder="1" applyAlignment="1">
      <alignment horizontal="center" vertical="center"/>
    </xf>
    <xf numFmtId="0" fontId="68" fillId="6" borderId="62" xfId="0" applyFont="1" applyFill="1" applyBorder="1" applyAlignment="1">
      <alignment horizontal="center" vertical="center"/>
    </xf>
    <xf numFmtId="0" fontId="44" fillId="7" borderId="66" xfId="0" applyFont="1" applyFill="1" applyBorder="1" applyAlignment="1">
      <alignment horizontal="left" vertical="center"/>
    </xf>
    <xf numFmtId="0" fontId="68" fillId="6" borderId="0" xfId="0" applyFont="1" applyFill="1" applyAlignment="1">
      <alignment horizontal="center" vertical="center"/>
    </xf>
    <xf numFmtId="0" fontId="43" fillId="2" borderId="0" xfId="0" applyFont="1" applyFill="1" applyAlignment="1">
      <alignment horizontal="left" vertical="center"/>
    </xf>
    <xf numFmtId="0" fontId="52" fillId="6" borderId="46" xfId="0" applyFont="1" applyFill="1" applyBorder="1" applyAlignment="1">
      <alignment horizontal="center" vertical="center"/>
    </xf>
    <xf numFmtId="0" fontId="52" fillId="6" borderId="47" xfId="0" applyFont="1" applyFill="1" applyBorder="1" applyAlignment="1">
      <alignment horizontal="center" vertical="center" wrapText="1"/>
    </xf>
    <xf numFmtId="0" fontId="52" fillId="6" borderId="48" xfId="0" applyFont="1" applyFill="1" applyBorder="1" applyAlignment="1">
      <alignment horizontal="center" vertical="center" wrapText="1"/>
    </xf>
  </cellXfs>
  <cellStyles count="4">
    <cellStyle name="Currency" xfId="1" builtinId="4"/>
    <cellStyle name="Hyperlink" xfId="3" builtinId="8"/>
    <cellStyle name="Normal" xfId="0" builtinId="0"/>
    <cellStyle name="Percent" xfId="2" builtinId="5"/>
  </cellStyles>
  <dxfs count="7">
    <dxf>
      <border>
        <top style="thin">
          <color theme="0" tint="-0.24994659260841701"/>
        </top>
        <bottom style="thin">
          <color theme="0" tint="-0.24994659260841701"/>
        </bottom>
        <vertical/>
        <horizontal/>
      </border>
    </dxf>
    <dxf>
      <font>
        <b/>
        <i val="0"/>
        <color rgb="FF0A65FC"/>
      </font>
      <fill>
        <patternFill>
          <fgColor rgb="FFE6F0FF"/>
          <bgColor rgb="FFE6F0FF"/>
        </patternFill>
      </fill>
    </dxf>
    <dxf>
      <numFmt numFmtId="168" formatCode="&quot;$&quot;#,##0"/>
    </dxf>
    <dxf>
      <border>
        <top style="thin">
          <color theme="0" tint="-0.24994659260841701"/>
        </top>
        <bottom style="thin">
          <color theme="0" tint="-0.24994659260841701"/>
        </bottom>
        <vertical/>
        <horizontal/>
      </border>
    </dxf>
    <dxf>
      <fill>
        <patternFill>
          <bgColor theme="0" tint="-4.9989318521683403E-2"/>
        </patternFill>
      </fill>
    </dxf>
    <dxf>
      <font>
        <b/>
        <i val="0"/>
        <color theme="7" tint="-0.24994659260841701"/>
      </font>
      <fill>
        <patternFill patternType="darkGray">
          <fgColor theme="5" tint="0.79998168889431442"/>
          <bgColor theme="5" tint="0.79995117038483843"/>
        </patternFill>
      </fill>
      <border>
        <top style="thin">
          <color theme="0" tint="-0.24994659260841701"/>
        </top>
        <bottom style="thin">
          <color theme="0" tint="-0.24994659260841701"/>
        </bottom>
      </border>
    </dxf>
    <dxf>
      <border>
        <top style="thin">
          <color theme="0" tint="-0.24994659260841701"/>
        </top>
        <bottom style="thin">
          <color theme="0" tint="-0.24994659260841701"/>
        </bottom>
      </border>
    </dxf>
  </dxfs>
  <tableStyles count="0" defaultTableStyle="TableStyleMedium2" defaultPivotStyle="PivotStyleLight16"/>
  <colors>
    <mruColors>
      <color rgb="FF0A65FC"/>
      <color rgb="FFEFF5FF"/>
      <color rgb="FFE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solidFill>
                  <a:schemeClr val="accent4">
                    <a:lumMod val="75000"/>
                  </a:schemeClr>
                </a:solidFill>
              </a:rPr>
              <a:t>Interest</a:t>
            </a:r>
            <a:r>
              <a:rPr lang="en-US" b="1"/>
              <a:t> V/S Principal</a:t>
            </a:r>
          </a:p>
        </c:rich>
      </c:tx>
      <c:layout>
        <c:manualLayout>
          <c:xMode val="edge"/>
          <c:yMode val="edge"/>
          <c:x val="0.34210012605305046"/>
          <c:y val="1.8445320879594902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manualLayout>
          <c:layoutTarget val="inner"/>
          <c:xMode val="edge"/>
          <c:yMode val="edge"/>
          <c:x val="0.14006946067593032"/>
          <c:y val="0.14295123681686048"/>
          <c:w val="0.80818322475781179"/>
          <c:h val="0.61994759786005227"/>
        </c:manualLayout>
      </c:layout>
      <c:barChart>
        <c:barDir val="col"/>
        <c:grouping val="stacked"/>
        <c:varyColors val="0"/>
        <c:ser>
          <c:idx val="0"/>
          <c:order val="0"/>
          <c:tx>
            <c:v>Principal</c:v>
          </c:tx>
          <c:spPr>
            <a:solidFill>
              <a:schemeClr val="accent3">
                <a:lumMod val="20000"/>
                <a:lumOff val="80000"/>
              </a:schemeClr>
            </a:solidFill>
            <a:ln>
              <a:solidFill>
                <a:schemeClr val="accent3">
                  <a:lumMod val="40000"/>
                  <a:lumOff val="60000"/>
                </a:schemeClr>
              </a:solidFill>
            </a:ln>
            <a:effectLst/>
          </c:spPr>
          <c:invertIfNegative val="0"/>
          <c:cat>
            <c:strRef>
              <c:extLst>
                <c:ext xmlns:c15="http://schemas.microsoft.com/office/drawing/2012/chart" uri="{02D57815-91ED-43cb-92C2-25804820EDAC}">
                  <c15:fullRef>
                    <c15:sqref>'Loan Calculator'!$G$36:$G$1000</c15:sqref>
                  </c15:fullRef>
                </c:ext>
              </c:extLst>
              <c:f>'Loan Calculator'!$G$36:$G$45</c:f>
              <c:strCache>
                <c:ptCount val="10"/>
                <c:pt idx="0">
                  <c:v>$333.33</c:v>
                </c:pt>
                <c:pt idx="1">
                  <c:v>$328.45</c:v>
                </c:pt>
                <c:pt idx="2">
                  <c:v>$327.72</c:v>
                </c:pt>
                <c:pt idx="3">
                  <c:v>$326.98</c:v>
                </c:pt>
                <c:pt idx="4">
                  <c:v>$326.24</c:v>
                </c:pt>
                <c:pt idx="5">
                  <c:v>$325.50</c:v>
                </c:pt>
                <c:pt idx="6">
                  <c:v>$324.76</c:v>
                </c:pt>
                <c:pt idx="7">
                  <c:v>$324.01</c:v>
                </c:pt>
                <c:pt idx="8">
                  <c:v>$323.26</c:v>
                </c:pt>
                <c:pt idx="9">
                  <c:v>$322.50</c:v>
                </c:pt>
              </c:strCache>
            </c:strRef>
          </c:cat>
          <c:val>
            <c:numRef>
              <c:extLst>
                <c:ext xmlns:c15="http://schemas.microsoft.com/office/drawing/2012/chart" uri="{02D57815-91ED-43cb-92C2-25804820EDAC}">
                  <c15:fullRef>
                    <c15:sqref>'Loan Calculator'!$H$36:$H$1000</c15:sqref>
                  </c15:fullRef>
                </c:ext>
              </c:extLst>
              <c:f>'Loan Calculator'!$H$36:$H$45</c:f>
              <c:numCache>
                <c:formatCode>"$"#,##0.00</c:formatCode>
                <c:ptCount val="10"/>
                <c:pt idx="0">
                  <c:v>1171.1300000000001</c:v>
                </c:pt>
                <c:pt idx="1">
                  <c:v>176.01</c:v>
                </c:pt>
                <c:pt idx="2">
                  <c:v>176.74</c:v>
                </c:pt>
                <c:pt idx="3">
                  <c:v>177.48</c:v>
                </c:pt>
                <c:pt idx="4">
                  <c:v>178.22</c:v>
                </c:pt>
                <c:pt idx="5">
                  <c:v>178.96</c:v>
                </c:pt>
                <c:pt idx="6">
                  <c:v>179.7</c:v>
                </c:pt>
                <c:pt idx="7">
                  <c:v>180.45</c:v>
                </c:pt>
                <c:pt idx="8">
                  <c:v>181.2</c:v>
                </c:pt>
                <c:pt idx="9">
                  <c:v>181.96</c:v>
                </c:pt>
              </c:numCache>
            </c:numRef>
          </c:val>
          <c:extLst>
            <c:ext xmlns:c16="http://schemas.microsoft.com/office/drawing/2014/chart" uri="{C3380CC4-5D6E-409C-BE32-E72D297353CC}">
              <c16:uniqueId val="{00000000-FACC-4227-9CEB-7B334C51883C}"/>
            </c:ext>
          </c:extLst>
        </c:ser>
        <c:ser>
          <c:idx val="1"/>
          <c:order val="1"/>
          <c:tx>
            <c:v>Interest</c:v>
          </c:tx>
          <c:spPr>
            <a:solidFill>
              <a:schemeClr val="accent4">
                <a:lumMod val="75000"/>
              </a:schemeClr>
            </a:solidFill>
            <a:ln>
              <a:solidFill>
                <a:schemeClr val="accent4">
                  <a:lumMod val="75000"/>
                </a:schemeClr>
              </a:solidFill>
            </a:ln>
            <a:effectLst/>
          </c:spPr>
          <c:invertIfNegative val="0"/>
          <c:cat>
            <c:strLit>
              <c:ptCount val="10"/>
              <c:pt idx="0">
                <c:v>$333.33</c:v>
              </c:pt>
              <c:pt idx="1">
                <c:v>$328.45</c:v>
              </c:pt>
              <c:pt idx="2">
                <c:v>$327.72</c:v>
              </c:pt>
              <c:pt idx="3">
                <c:v>$326.98</c:v>
              </c:pt>
              <c:pt idx="4">
                <c:v>$326.24</c:v>
              </c:pt>
              <c:pt idx="5">
                <c:v>$325.50</c:v>
              </c:pt>
              <c:pt idx="6">
                <c:v>$324.76</c:v>
              </c:pt>
              <c:pt idx="7">
                <c:v>$324.01</c:v>
              </c:pt>
              <c:pt idx="8">
                <c:v>$323.26</c:v>
              </c:pt>
              <c:pt idx="9">
                <c:v>$322.50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'Loan Calculator'!$G$36:$G$1000</c15:sqref>
                  </c15:fullRef>
                </c:ext>
              </c:extLst>
              <c:f>'Loan Calculator'!$G$36:$G$45</c:f>
              <c:numCache>
                <c:formatCode>"$"#,##0.00</c:formatCode>
                <c:ptCount val="10"/>
                <c:pt idx="0">
                  <c:v>333.33</c:v>
                </c:pt>
                <c:pt idx="1">
                  <c:v>328.45</c:v>
                </c:pt>
                <c:pt idx="2">
                  <c:v>327.72</c:v>
                </c:pt>
                <c:pt idx="3">
                  <c:v>326.98</c:v>
                </c:pt>
                <c:pt idx="4">
                  <c:v>326.24</c:v>
                </c:pt>
                <c:pt idx="5">
                  <c:v>325.5</c:v>
                </c:pt>
                <c:pt idx="6">
                  <c:v>324.76</c:v>
                </c:pt>
                <c:pt idx="7">
                  <c:v>324.01</c:v>
                </c:pt>
                <c:pt idx="8">
                  <c:v>323.26</c:v>
                </c:pt>
                <c:pt idx="9">
                  <c:v>322.5</c:v>
                </c:pt>
              </c:numCache>
            </c:numRef>
          </c:val>
          <c:extLst>
            <c:ext xmlns:c16="http://schemas.microsoft.com/office/drawing/2014/chart" uri="{C3380CC4-5D6E-409C-BE32-E72D297353CC}">
              <c16:uniqueId val="{00000001-FACC-4227-9CEB-7B334C51883C}"/>
            </c:ext>
          </c:extLst>
        </c:ser>
        <c:dLbls>
          <c:showLegendKey val="0"/>
          <c:showVal val="0"/>
          <c:showCatName val="0"/>
          <c:showSerName val="0"/>
          <c:showPercent val="0"/>
          <c:showBubbleSize val="0"/>
        </c:dLbls>
        <c:gapWidth val="150"/>
        <c:overlap val="100"/>
        <c:axId val="1921134928"/>
        <c:axId val="1921140688"/>
      </c:barChart>
      <c:catAx>
        <c:axId val="19211349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21140688"/>
        <c:crosses val="autoZero"/>
        <c:auto val="1"/>
        <c:lblAlgn val="ctr"/>
        <c:lblOffset val="100"/>
        <c:noMultiLvlLbl val="0"/>
      </c:catAx>
      <c:valAx>
        <c:axId val="192114068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211349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972664899198128"/>
          <c:y val="0.10362254560589486"/>
          <c:w val="0.31377671035417604"/>
          <c:h val="0.59434906602522153"/>
        </c:manualLayout>
      </c:layout>
      <c:doughnutChart>
        <c:varyColors val="1"/>
        <c:ser>
          <c:idx val="0"/>
          <c:order val="0"/>
          <c:dPt>
            <c:idx val="0"/>
            <c:bubble3D val="0"/>
            <c:spPr>
              <a:solidFill>
                <a:srgbClr val="0A65FC"/>
              </a:solidFill>
              <a:ln w="19050">
                <a:solidFill>
                  <a:schemeClr val="lt1"/>
                </a:solidFill>
              </a:ln>
              <a:effectLst/>
            </c:spPr>
            <c:extLst>
              <c:ext xmlns:c16="http://schemas.microsoft.com/office/drawing/2014/chart" uri="{C3380CC4-5D6E-409C-BE32-E72D297353CC}">
                <c16:uniqueId val="{00000001-7490-4E37-A9AA-14234B9A4D4D}"/>
              </c:ext>
            </c:extLst>
          </c:dPt>
          <c:dPt>
            <c:idx val="1"/>
            <c:bubble3D val="0"/>
            <c:spPr>
              <a:solidFill>
                <a:srgbClr val="4163C0"/>
              </a:solidFill>
              <a:ln w="19050">
                <a:solidFill>
                  <a:schemeClr val="lt1"/>
                </a:solidFill>
              </a:ln>
              <a:effectLst/>
            </c:spPr>
            <c:extLst>
              <c:ext xmlns:c16="http://schemas.microsoft.com/office/drawing/2014/chart" uri="{C3380CC4-5D6E-409C-BE32-E72D297353CC}">
                <c16:uniqueId val="{00000003-7490-4E37-A9AA-14234B9A4D4D}"/>
              </c:ext>
            </c:extLst>
          </c:dPt>
          <c:dPt>
            <c:idx val="2"/>
            <c:bubble3D val="0"/>
            <c:spPr>
              <a:solidFill>
                <a:srgbClr val="75BAFF"/>
              </a:solidFill>
              <a:ln w="19050">
                <a:solidFill>
                  <a:schemeClr val="lt1"/>
                </a:solidFill>
              </a:ln>
              <a:effectLst/>
            </c:spPr>
            <c:extLst>
              <c:ext xmlns:c16="http://schemas.microsoft.com/office/drawing/2014/chart" uri="{C3380CC4-5D6E-409C-BE32-E72D297353CC}">
                <c16:uniqueId val="{00000005-7490-4E37-A9AA-14234B9A4D4D}"/>
              </c:ext>
            </c:extLst>
          </c:dPt>
          <c:dLbls>
            <c:dLbl>
              <c:idx val="0"/>
              <c:layout>
                <c:manualLayout>
                  <c:x val="0.13945375831550572"/>
                  <c:y val="-0.1013037397356945"/>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490-4E37-A9AA-14234B9A4D4D}"/>
                </c:ext>
              </c:extLst>
            </c:dLbl>
            <c:dLbl>
              <c:idx val="1"/>
              <c:layout>
                <c:manualLayout>
                  <c:x val="0.25562824361113512"/>
                  <c:y val="2.887433571937610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490-4E37-A9AA-14234B9A4D4D}"/>
                </c:ext>
              </c:extLst>
            </c:dLbl>
            <c:dLbl>
              <c:idx val="2"/>
              <c:layout>
                <c:manualLayout>
                  <c:x val="-0.14347766977717807"/>
                  <c:y val="0.10185190567592987"/>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490-4E37-A9AA-14234B9A4D4D}"/>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Lit>
              <c:ptCount val="3"/>
              <c:pt idx="0">
                <c:v>Loan Amount</c:v>
              </c:pt>
              <c:pt idx="1">
                <c:v>Total Interest</c:v>
              </c:pt>
              <c:pt idx="2">
                <c:v>Grand Total</c:v>
              </c:pt>
            </c:strLit>
          </c:cat>
          <c:val>
            <c:numLit>
              <c:formatCode>General</c:formatCode>
              <c:ptCount val="3"/>
              <c:pt idx="0">
                <c:v>100000</c:v>
              </c:pt>
              <c:pt idx="1">
                <c:v>27278.618286890298</c:v>
              </c:pt>
              <c:pt idx="2">
                <c:v>127278.6182868903</c:v>
              </c:pt>
            </c:numLit>
          </c:val>
          <c:extLst>
            <c:ext xmlns:c16="http://schemas.microsoft.com/office/drawing/2014/chart" uri="{C3380CC4-5D6E-409C-BE32-E72D297353CC}">
              <c16:uniqueId val="{00000006-7490-4E37-A9AA-14234B9A4D4D}"/>
            </c:ext>
          </c:extLst>
        </c:ser>
        <c:dLbls>
          <c:showLegendKey val="0"/>
          <c:showVal val="0"/>
          <c:showCatName val="0"/>
          <c:showSerName val="0"/>
          <c:showPercent val="0"/>
          <c:showBubbleSize val="0"/>
          <c:showLeaderLines val="0"/>
        </c:dLbls>
        <c:firstSliceAng val="0"/>
        <c:holeSize val="75"/>
      </c:doughnutChart>
      <c:spPr>
        <a:noFill/>
        <a:ln>
          <a:noFill/>
        </a:ln>
        <a:effectLst/>
      </c:spPr>
    </c:plotArea>
    <c:legend>
      <c:legendPos val="b"/>
      <c:layout>
        <c:manualLayout>
          <c:xMode val="edge"/>
          <c:yMode val="edge"/>
          <c:x val="0.21251972904271602"/>
          <c:y val="0.89409667541557303"/>
          <c:w val="0.6186088719391406"/>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0</xdr:colOff>
      <xdr:row>14</xdr:row>
      <xdr:rowOff>0</xdr:rowOff>
    </xdr:from>
    <xdr:to>
      <xdr:col>13</xdr:col>
      <xdr:colOff>10885</xdr:colOff>
      <xdr:row>25</xdr:row>
      <xdr:rowOff>0</xdr:rowOff>
    </xdr:to>
    <xdr:graphicFrame macro="">
      <xdr:nvGraphicFramePr>
        <xdr:cNvPr id="2" name="Chart 1">
          <a:extLst>
            <a:ext uri="{FF2B5EF4-FFF2-40B4-BE49-F238E27FC236}">
              <a16:creationId xmlns:a16="http://schemas.microsoft.com/office/drawing/2014/main" id="{477C6658-B304-B054-2DA0-452D3A649F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3528</xdr:colOff>
      <xdr:row>4</xdr:row>
      <xdr:rowOff>32564</xdr:rowOff>
    </xdr:from>
    <xdr:to>
      <xdr:col>7</xdr:col>
      <xdr:colOff>1231194</xdr:colOff>
      <xdr:row>11</xdr:row>
      <xdr:rowOff>237505</xdr:rowOff>
    </xdr:to>
    <xdr:graphicFrame macro="">
      <xdr:nvGraphicFramePr>
        <xdr:cNvPr id="3" name="Chart 2">
          <a:extLst>
            <a:ext uri="{FF2B5EF4-FFF2-40B4-BE49-F238E27FC236}">
              <a16:creationId xmlns:a16="http://schemas.microsoft.com/office/drawing/2014/main" id="{63B2E811-2764-4B8F-BA64-BBCA2F041A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 Id="rId5" Type="http://schemas.microsoft.com/office/2011/relationships/webextension" Target="webextension5.xml"/><Relationship Id="rId4" Type="http://schemas.microsoft.com/office/2011/relationships/webextension" Target="webextension4.xml"/></Relationships>
</file>

<file path=xl/webextensions/taskpanes.xml><?xml version="1.0" encoding="utf-8"?>
<wetp:taskpanes xmlns:wetp="http://schemas.microsoft.com/office/webextensions/taskpanes/2010/11">
  <wetp:taskpane dockstate="right" visibility="0" width="438" row="7">
    <wetp:webextensionref xmlns:r="http://schemas.openxmlformats.org/officeDocument/2006/relationships" r:id="rId1"/>
  </wetp:taskpane>
  <wetp:taskpane dockstate="right" visibility="0" width="525" row="7">
    <wetp:webextensionref xmlns:r="http://schemas.openxmlformats.org/officeDocument/2006/relationships" r:id="rId2"/>
  </wetp:taskpane>
  <wetp:taskpane dockstate="right" visibility="0" width="525" row="8">
    <wetp:webextensionref xmlns:r="http://schemas.openxmlformats.org/officeDocument/2006/relationships" r:id="rId3"/>
  </wetp:taskpane>
  <wetp:taskpane dockstate="right" visibility="0" width="525" row="9">
    <wetp:webextensionref xmlns:r="http://schemas.openxmlformats.org/officeDocument/2006/relationships" r:id="rId4"/>
  </wetp:taskpane>
  <wetp:taskpane dockstate="right" visibility="0" width="438" row="7">
    <wetp:webextensionref xmlns:r="http://schemas.openxmlformats.org/officeDocument/2006/relationships" r:id="rId5"/>
  </wetp:taskpane>
</wetp:taskpanes>
</file>

<file path=xl/webextensions/webextension1.xml><?xml version="1.0" encoding="utf-8"?>
<we:webextension xmlns:we="http://schemas.microsoft.com/office/webextensions/webextension/2010/11" id="{D859C490-1EB8-4ADF-B008-0FD8879FB147}">
  <we:reference id="wa200006068" version="1.0.4.2" store="en-US" storeType="OMEX"/>
  <we:alternateReferences>
    <we:reference id="WA200006068" version="1.0.4.2" store="" storeType="OMEX"/>
  </we:alternateReferences>
  <we:properties>
    <we:property name="Office.AutoShowTaskpaneWithDocument" value="true"/>
    <we:property name="workbook-id" value="&quot;ca034d1d-5563-40de-8bec-6aac19eb9a11&quot;"/>
    <we:property name="workbook-title" value="&quot;Home Equity Loan Calculator-86etbz9kv (7).xlsx&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_xldudf_ROSIE_LLM</we:customFunctionIds>
      </we:customFunctionIdList>
    </a:ext>
  </we:extLst>
</we:webextension>
</file>

<file path=xl/webextensions/webextension2.xml><?xml version="1.0" encoding="utf-8"?>
<we:webextension xmlns:we="http://schemas.microsoft.com/office/webextensions/webextension/2010/11" id="{103BF7FF-8217-4150-AE7C-7056801B3CE3}">
  <we:reference id="wa200005271" version="2.5.5.0" store="en-US" storeType="OMEX"/>
  <we:alternateReferences>
    <we:reference id="wa200005271" version="2.5.5.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ebextensions/webextension3.xml><?xml version="1.0" encoding="utf-8"?>
<we:webextension xmlns:we="http://schemas.microsoft.com/office/webextensions/webextension/2010/11" id="{D8EBC19D-17A9-46FC-A299-EE05D0933E4E}">
  <we:reference id="wa200004835" version="2025.6.0.0" store="en-US" storeType="OMEX"/>
  <we:alternateReferences>
    <we:reference id="wa200004835" version="2025.6.0.0" store="wa200004835"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_xldudf_DR_GET</we:customFunctionIds>
        <we:customFunctionIds>_xldudf_DR_YTD</we:customFunctionIds>
        <we:customFunctionIds>_xldudf_DR_YTG</we:customFunctionIds>
        <we:customFunctionIds>_xldudf_DR_QTD</we:customFunctionIds>
        <we:customFunctionIds>_xldudf_DR_QTG</we:customFunctionIds>
        <we:customFunctionIds>_xldudf_DR_MTD</we:customFunctionIds>
        <we:customFunctionIds>_xldudf_DR_MTG</we:customFunctionIds>
        <we:customFunctionIds>_xldudf_DR_INCLUDE</we:customFunctionIds>
        <we:customFunctionIds>_xldudf_DR_TABLEFILTERNAME</we:customFunctionIds>
        <we:customFunctionIds>_xldudf_DR_TABLEFILTER</we:customFunctionIds>
        <we:customFunctionIds>_xldudf_DR_TABLEFILTERDATE</we:customFunctionIds>
        <we:customFunctionIds>_xldudf_DR_GLOBALFILTERNAME</we:customFunctionIds>
        <we:customFunctionIds>_xldudf_DR_GLOBALFILTER</we:customFunctionIds>
        <we:customFunctionIds>_xldudf_DR_GLOBALFILTERDATE</we:customFunctionIds>
        <we:customFunctionIds>_xldudf_DR_DATE</we:customFunctionIds>
        <we:customFunctionIds>_xldudf_DR_RANGE</we:customFunctionIds>
        <we:customFunctionIds>_xldudf_DR_FORECAST</we:customFunctionIds>
        <we:customFunctionIds>_xldudf_DR_TABLELISTNAME</we:customFunctionIds>
        <we:customFunctionIds>_xldudf_DR_TABLELISTDATE</we:customFunctionIds>
        <we:customFunctionIds>_xldudf_DR_TABLELIST</we:customFunctionIds>
        <we:customFunctionIds>_xldudf_DR_FUNCTIONFILTERNAME</we:customFunctionIds>
        <we:customFunctionIds>_xldudf_DR_FUNCTIONFILTERDATE</we:customFunctionIds>
        <we:customFunctionIds>_xldudf_DR_FUNCTIONFILTER</we:customFunctionIds>
      </we:customFunctionIdList>
    </a:ext>
  </we:extLst>
</we:webextension>
</file>

<file path=xl/webextensions/webextension4.xml><?xml version="1.0" encoding="utf-8"?>
<we:webextension xmlns:we="http://schemas.microsoft.com/office/webextensions/webextension/2010/11" id="{3EC116D6-F001-48AB-9632-92630AD0976E}">
  <we:reference id="wa200005281" version="1.0.0.0" store="en-US" storeType="OMEX"/>
  <we:alternateReferences>
    <we:reference id="WA200005281" version="1.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_xldudf_NUM_AI</we:customFunctionIds>
        <we:customFunctionIds>_xldudf_NUM_WRITE</we:customFunctionIds>
        <we:customFunctionIds>_xldudf_NUM_INFER</we:customFunctionIds>
      </we:customFunctionIdList>
    </a:ext>
  </we:extLst>
</we:webextension>
</file>

<file path=xl/webextensions/webextension5.xml><?xml version="1.0" encoding="utf-8"?>
<we:webextension xmlns:we="http://schemas.microsoft.com/office/webextensions/webextension/2010/11" id="{B7842637-F220-4AAD-AFA0-9255724C0EA8}">
  <we:reference id="wa200007447" version="1.0.0.0" store="en-US" storeType="OMEX"/>
  <we:alternateReferences>
    <we:reference id="wa200007447" version="1.0.0.0" store="wa200007447"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_xldudf_BOARDFLARE_RUNPY</we:customFunctionIds>
        <we:customFunctionIds>_xldudf_BOARDFLARE_EXEC</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46428-3BD5-4205-A19B-6B33B40878FC}">
  <sheetPr codeName="Sheet1"/>
  <dimension ref="A1:J33"/>
  <sheetViews>
    <sheetView showGridLines="0" tabSelected="1" zoomScale="80" zoomScaleNormal="80" workbookViewId="0">
      <selection activeCell="I21" sqref="I21"/>
    </sheetView>
  </sheetViews>
  <sheetFormatPr defaultColWidth="15.81640625" defaultRowHeight="20" customHeight="1" x14ac:dyDescent="0.25"/>
  <cols>
    <col min="1" max="1" width="2.36328125" style="57" customWidth="1"/>
    <col min="2" max="7" width="15.81640625" style="57"/>
    <col min="8" max="9" width="15.81640625" style="57" customWidth="1"/>
    <col min="10" max="16384" width="15.81640625" style="57"/>
  </cols>
  <sheetData>
    <row r="1" spans="1:10" ht="10" customHeight="1" x14ac:dyDescent="0.25">
      <c r="A1" s="56"/>
    </row>
    <row r="2" spans="1:10" s="145" customFormat="1" ht="50" customHeight="1" x14ac:dyDescent="0.45">
      <c r="B2" s="146" t="s">
        <v>106</v>
      </c>
      <c r="C2" s="147"/>
      <c r="D2" s="147"/>
      <c r="E2" s="147"/>
      <c r="F2" s="147"/>
      <c r="G2" s="148"/>
      <c r="H2" s="148"/>
    </row>
    <row r="3" spans="1:10" ht="20" customHeight="1" x14ac:dyDescent="0.25">
      <c r="B3" s="123"/>
      <c r="C3" s="124"/>
      <c r="D3" s="124"/>
      <c r="E3" s="124"/>
      <c r="F3" s="124"/>
      <c r="G3" s="125"/>
      <c r="I3" s="309" t="s">
        <v>68</v>
      </c>
      <c r="J3" s="310"/>
    </row>
    <row r="4" spans="1:10" ht="20" customHeight="1" x14ac:dyDescent="0.25">
      <c r="B4" s="126"/>
      <c r="C4" s="161" t="s">
        <v>64</v>
      </c>
      <c r="D4" s="161"/>
      <c r="E4" s="161"/>
      <c r="F4" s="161"/>
      <c r="G4" s="127"/>
      <c r="I4" s="157" t="s">
        <v>99</v>
      </c>
      <c r="J4" s="158"/>
    </row>
    <row r="5" spans="1:10" ht="20" customHeight="1" x14ac:dyDescent="0.25">
      <c r="B5" s="126"/>
      <c r="C5" s="161"/>
      <c r="D5" s="161"/>
      <c r="E5" s="161"/>
      <c r="F5" s="161"/>
      <c r="G5" s="127"/>
      <c r="I5" s="157"/>
      <c r="J5" s="158"/>
    </row>
    <row r="6" spans="1:10" ht="20" customHeight="1" x14ac:dyDescent="0.25">
      <c r="B6" s="126"/>
      <c r="C6" s="128"/>
      <c r="D6" s="129"/>
      <c r="E6" s="129"/>
      <c r="F6" s="129"/>
      <c r="G6" s="127"/>
      <c r="I6" s="157"/>
      <c r="J6" s="158"/>
    </row>
    <row r="7" spans="1:10" ht="20" customHeight="1" x14ac:dyDescent="0.25">
      <c r="B7" s="126"/>
      <c r="C7" s="155" t="s">
        <v>59</v>
      </c>
      <c r="D7" s="155"/>
      <c r="E7" s="162">
        <v>175000</v>
      </c>
      <c r="F7" s="162"/>
      <c r="G7" s="127"/>
      <c r="I7" s="157"/>
      <c r="J7" s="158"/>
    </row>
    <row r="8" spans="1:10" ht="20" customHeight="1" x14ac:dyDescent="0.25">
      <c r="B8" s="126"/>
      <c r="C8" s="139"/>
      <c r="D8" s="139"/>
      <c r="E8" s="130"/>
      <c r="F8" s="130"/>
      <c r="G8" s="127"/>
      <c r="I8" s="157"/>
      <c r="J8" s="158"/>
    </row>
    <row r="9" spans="1:10" ht="20" customHeight="1" x14ac:dyDescent="0.25">
      <c r="B9" s="126"/>
      <c r="C9" s="155" t="s">
        <v>60</v>
      </c>
      <c r="D9" s="155"/>
      <c r="E9" s="163">
        <v>0.8</v>
      </c>
      <c r="F9" s="163"/>
      <c r="G9" s="127"/>
      <c r="I9" s="157"/>
      <c r="J9" s="158"/>
    </row>
    <row r="10" spans="1:10" ht="20" customHeight="1" x14ac:dyDescent="0.25">
      <c r="B10" s="126"/>
      <c r="C10" s="140"/>
      <c r="D10" s="139"/>
      <c r="E10" s="130"/>
      <c r="F10" s="130"/>
      <c r="G10" s="127"/>
      <c r="I10" s="157"/>
      <c r="J10" s="158"/>
    </row>
    <row r="11" spans="1:10" ht="20" customHeight="1" x14ac:dyDescent="0.25">
      <c r="B11" s="126"/>
      <c r="C11" s="155" t="s">
        <v>61</v>
      </c>
      <c r="D11" s="155"/>
      <c r="E11" s="164">
        <f>$E$7*$E$9</f>
        <v>140000</v>
      </c>
      <c r="F11" s="164"/>
      <c r="G11" s="132"/>
      <c r="I11" s="157"/>
      <c r="J11" s="158"/>
    </row>
    <row r="12" spans="1:10" ht="20" customHeight="1" x14ac:dyDescent="0.25">
      <c r="B12" s="126"/>
      <c r="C12" s="130"/>
      <c r="D12" s="130"/>
      <c r="E12" s="130"/>
      <c r="F12" s="130"/>
      <c r="G12" s="132"/>
      <c r="I12" s="157"/>
      <c r="J12" s="158"/>
    </row>
    <row r="13" spans="1:10" ht="30" customHeight="1" x14ac:dyDescent="0.25">
      <c r="B13" s="126"/>
      <c r="C13" s="144" t="s">
        <v>107</v>
      </c>
      <c r="D13" s="143"/>
      <c r="E13" s="143"/>
      <c r="F13" s="143"/>
      <c r="G13" s="132"/>
      <c r="I13" s="157"/>
      <c r="J13" s="158"/>
    </row>
    <row r="14" spans="1:10" ht="20" customHeight="1" x14ac:dyDescent="0.25">
      <c r="B14" s="126"/>
      <c r="C14" s="143"/>
      <c r="D14" s="143"/>
      <c r="E14" s="143"/>
      <c r="F14" s="143"/>
      <c r="G14" s="132"/>
      <c r="I14" s="157"/>
      <c r="J14" s="158"/>
    </row>
    <row r="15" spans="1:10" ht="20" customHeight="1" x14ac:dyDescent="0.25">
      <c r="B15" s="126"/>
      <c r="C15" s="155" t="s">
        <v>20</v>
      </c>
      <c r="D15" s="155"/>
      <c r="E15" s="156">
        <v>50000</v>
      </c>
      <c r="F15" s="156"/>
      <c r="G15" s="127"/>
      <c r="I15" s="157"/>
      <c r="J15" s="158"/>
    </row>
    <row r="16" spans="1:10" ht="20" customHeight="1" x14ac:dyDescent="0.25">
      <c r="B16" s="126"/>
      <c r="C16" s="140"/>
      <c r="D16" s="140"/>
      <c r="E16" s="131"/>
      <c r="F16" s="131"/>
      <c r="G16" s="127"/>
      <c r="I16" s="157"/>
      <c r="J16" s="158"/>
    </row>
    <row r="17" spans="2:10" ht="20" customHeight="1" x14ac:dyDescent="0.25">
      <c r="B17" s="126"/>
      <c r="C17" s="155" t="s">
        <v>21</v>
      </c>
      <c r="D17" s="155"/>
      <c r="E17" s="156">
        <v>0</v>
      </c>
      <c r="F17" s="156"/>
      <c r="G17" s="127"/>
      <c r="I17" s="157"/>
      <c r="J17" s="158"/>
    </row>
    <row r="18" spans="2:10" ht="20" customHeight="1" x14ac:dyDescent="0.25">
      <c r="B18" s="126"/>
      <c r="C18" s="139"/>
      <c r="D18" s="139"/>
      <c r="E18" s="130"/>
      <c r="F18" s="311"/>
      <c r="G18" s="127"/>
      <c r="I18" s="157"/>
      <c r="J18" s="158"/>
    </row>
    <row r="19" spans="2:10" ht="20" customHeight="1" x14ac:dyDescent="0.25">
      <c r="B19" s="133"/>
      <c r="C19" s="155" t="s">
        <v>62</v>
      </c>
      <c r="D19" s="155"/>
      <c r="E19" s="156">
        <v>10000</v>
      </c>
      <c r="F19" s="156"/>
      <c r="G19" s="134"/>
      <c r="I19" s="159"/>
      <c r="J19" s="160"/>
    </row>
    <row r="20" spans="2:10" ht="20" customHeight="1" x14ac:dyDescent="0.25">
      <c r="B20" s="133"/>
      <c r="C20" s="141"/>
      <c r="D20" s="139"/>
      <c r="E20" s="130"/>
      <c r="F20" s="130"/>
      <c r="G20" s="134"/>
    </row>
    <row r="21" spans="2:10" ht="20" customHeight="1" x14ac:dyDescent="0.25">
      <c r="B21" s="133"/>
      <c r="C21" s="155" t="s">
        <v>22</v>
      </c>
      <c r="D21" s="155"/>
      <c r="E21" s="156">
        <f>SUM($E$19,$E$17,$E$15)</f>
        <v>60000</v>
      </c>
      <c r="F21" s="156"/>
      <c r="G21" s="134"/>
    </row>
    <row r="22" spans="2:10" ht="20" customHeight="1" x14ac:dyDescent="0.25">
      <c r="B22" s="133"/>
      <c r="C22" s="142"/>
      <c r="D22" s="142"/>
      <c r="E22" s="135"/>
      <c r="F22" s="135"/>
      <c r="G22" s="134"/>
    </row>
    <row r="23" spans="2:10" ht="20" customHeight="1" x14ac:dyDescent="0.25">
      <c r="B23" s="133"/>
      <c r="C23" s="153" t="s">
        <v>65</v>
      </c>
      <c r="D23" s="153"/>
      <c r="E23" s="151">
        <f>$E$11-$E$21</f>
        <v>80000</v>
      </c>
      <c r="F23" s="151"/>
      <c r="G23" s="134"/>
    </row>
    <row r="24" spans="2:10" ht="20" customHeight="1" x14ac:dyDescent="0.25">
      <c r="B24" s="133"/>
      <c r="C24" s="154"/>
      <c r="D24" s="154"/>
      <c r="E24" s="152"/>
      <c r="F24" s="152"/>
      <c r="G24" s="134"/>
    </row>
    <row r="25" spans="2:10" ht="20" customHeight="1" x14ac:dyDescent="0.25">
      <c r="B25" s="136"/>
      <c r="C25" s="137"/>
      <c r="D25" s="137"/>
      <c r="E25" s="137"/>
      <c r="F25" s="137"/>
      <c r="G25" s="138"/>
    </row>
    <row r="26" spans="2:10" ht="20" customHeight="1" x14ac:dyDescent="0.25">
      <c r="C26" s="58"/>
    </row>
    <row r="33" spans="3:3" ht="20" customHeight="1" x14ac:dyDescent="0.25">
      <c r="C33" s="59"/>
    </row>
  </sheetData>
  <mergeCells count="19">
    <mergeCell ref="I3:J3"/>
    <mergeCell ref="I4:J19"/>
    <mergeCell ref="E19:F19"/>
    <mergeCell ref="E21:F21"/>
    <mergeCell ref="C4:F5"/>
    <mergeCell ref="E7:F7"/>
    <mergeCell ref="E9:F9"/>
    <mergeCell ref="E11:F11"/>
    <mergeCell ref="C7:D7"/>
    <mergeCell ref="C9:D9"/>
    <mergeCell ref="C11:D11"/>
    <mergeCell ref="E23:F24"/>
    <mergeCell ref="C23:D24"/>
    <mergeCell ref="C15:D15"/>
    <mergeCell ref="C17:D17"/>
    <mergeCell ref="C19:D19"/>
    <mergeCell ref="C21:D21"/>
    <mergeCell ref="E15:F15"/>
    <mergeCell ref="E17:F17"/>
  </mergeCells>
  <pageMargins left="0.25" right="0.25" top="0.25" bottom="0.25" header="0" footer="0"/>
  <pageSetup scale="10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8CE23-F169-4CBF-BE97-70490CD289D3}">
  <sheetPr codeName="Sheet2"/>
  <dimension ref="A1:N1000"/>
  <sheetViews>
    <sheetView showGridLines="0" zoomScale="70" zoomScaleNormal="70" zoomScaleSheetLayoutView="55" workbookViewId="0">
      <selection activeCell="I21" sqref="I21"/>
    </sheetView>
  </sheetViews>
  <sheetFormatPr defaultColWidth="15.81640625" defaultRowHeight="20" customHeight="1" x14ac:dyDescent="0.35"/>
  <cols>
    <col min="1" max="1" width="3.36328125" style="83" customWidth="1"/>
    <col min="2" max="16384" width="15.81640625" style="87"/>
  </cols>
  <sheetData>
    <row r="1" spans="2:14" s="83" customFormat="1" ht="10" customHeight="1" x14ac:dyDescent="0.35">
      <c r="B1" s="207"/>
      <c r="C1" s="207"/>
      <c r="D1" s="207"/>
      <c r="E1" s="207"/>
      <c r="F1" s="207"/>
      <c r="G1" s="207"/>
      <c r="H1" s="207"/>
      <c r="I1" s="207"/>
      <c r="J1" s="207"/>
      <c r="K1" s="207"/>
      <c r="L1" s="207"/>
      <c r="M1" s="207"/>
    </row>
    <row r="2" spans="2:14" s="119" customFormat="1" ht="40" customHeight="1" x14ac:dyDescent="0.35">
      <c r="B2" s="108" t="s">
        <v>0</v>
      </c>
      <c r="C2" s="118"/>
      <c r="D2" s="118"/>
      <c r="E2" s="118"/>
      <c r="F2" s="118"/>
      <c r="G2" s="118"/>
      <c r="H2" s="118"/>
      <c r="I2" s="118"/>
      <c r="J2" s="118"/>
      <c r="K2" s="118"/>
      <c r="L2" s="166"/>
      <c r="M2" s="166"/>
    </row>
    <row r="3" spans="2:14" s="83" customFormat="1" ht="10" customHeight="1" x14ac:dyDescent="0.35">
      <c r="B3" s="165"/>
      <c r="C3" s="165"/>
      <c r="D3" s="165"/>
      <c r="E3" s="165"/>
      <c r="F3" s="165"/>
      <c r="G3" s="165"/>
      <c r="H3" s="165"/>
      <c r="I3" s="165"/>
      <c r="J3" s="165"/>
      <c r="K3" s="165"/>
      <c r="L3" s="165"/>
      <c r="M3" s="165"/>
    </row>
    <row r="4" spans="2:14" s="83" customFormat="1" ht="20" customHeight="1" x14ac:dyDescent="0.35">
      <c r="B4" s="171" t="s">
        <v>27</v>
      </c>
      <c r="C4" s="172"/>
      <c r="D4" s="172"/>
      <c r="E4" s="172"/>
      <c r="F4" s="173"/>
      <c r="G4" s="207"/>
      <c r="H4" s="207"/>
      <c r="I4" s="171" t="s">
        <v>103</v>
      </c>
      <c r="J4" s="172"/>
      <c r="K4" s="172"/>
      <c r="L4" s="172"/>
      <c r="M4" s="173"/>
    </row>
    <row r="5" spans="2:14" s="83" customFormat="1" ht="20" customHeight="1" x14ac:dyDescent="0.35">
      <c r="B5" s="174"/>
      <c r="C5" s="175"/>
      <c r="D5" s="175"/>
      <c r="E5" s="175"/>
      <c r="F5" s="176"/>
      <c r="G5" s="207"/>
      <c r="H5" s="207"/>
      <c r="I5" s="174"/>
      <c r="J5" s="175"/>
      <c r="K5" s="175"/>
      <c r="L5" s="175"/>
      <c r="M5" s="176"/>
    </row>
    <row r="6" spans="2:14" s="83" customFormat="1" ht="20" customHeight="1" x14ac:dyDescent="0.35">
      <c r="B6" s="165"/>
      <c r="C6" s="165"/>
      <c r="D6" s="165"/>
      <c r="E6" s="165"/>
      <c r="F6" s="165"/>
      <c r="I6" s="207"/>
      <c r="J6" s="207"/>
      <c r="K6" s="207"/>
      <c r="L6" s="207"/>
      <c r="M6" s="207"/>
    </row>
    <row r="7" spans="2:14" s="83" customFormat="1" ht="20" customHeight="1" x14ac:dyDescent="0.35">
      <c r="B7" s="203" t="s">
        <v>1</v>
      </c>
      <c r="C7" s="204"/>
      <c r="D7" s="204"/>
      <c r="E7" s="181">
        <f>'Loan Amount'!$E$23</f>
        <v>80000</v>
      </c>
      <c r="F7" s="182"/>
      <c r="I7" s="221" t="s">
        <v>63</v>
      </c>
      <c r="J7" s="222"/>
      <c r="K7" s="222"/>
      <c r="L7" s="205">
        <v>34</v>
      </c>
      <c r="M7" s="206"/>
    </row>
    <row r="8" spans="2:14" s="83" customFormat="1" ht="20" customHeight="1" x14ac:dyDescent="0.35">
      <c r="B8" s="167" t="s">
        <v>2</v>
      </c>
      <c r="C8" s="168"/>
      <c r="D8" s="168"/>
      <c r="E8" s="183">
        <v>0.05</v>
      </c>
      <c r="F8" s="184"/>
    </row>
    <row r="9" spans="2:14" s="83" customFormat="1" ht="20" customHeight="1" x14ac:dyDescent="0.35">
      <c r="B9" s="167" t="s">
        <v>66</v>
      </c>
      <c r="C9" s="168"/>
      <c r="D9" s="168"/>
      <c r="E9" s="185">
        <v>30</v>
      </c>
      <c r="F9" s="186"/>
      <c r="I9" s="167" t="s">
        <v>3</v>
      </c>
      <c r="J9" s="168"/>
      <c r="K9" s="168"/>
      <c r="L9" s="187">
        <f>SUM($G$36:INDEX($G$36:$G$1000, MIN($L$7, COUNT($B$36:$B$1000))))</f>
        <v>10638.489999999998</v>
      </c>
      <c r="M9" s="188"/>
    </row>
    <row r="10" spans="2:14" s="83" customFormat="1" ht="20" customHeight="1" x14ac:dyDescent="0.35">
      <c r="B10" s="177" t="s">
        <v>45</v>
      </c>
      <c r="C10" s="178"/>
      <c r="D10" s="178"/>
      <c r="E10" s="179" t="s">
        <v>97</v>
      </c>
      <c r="F10" s="180"/>
    </row>
    <row r="11" spans="2:14" s="83" customFormat="1" ht="20" customHeight="1" x14ac:dyDescent="0.35">
      <c r="B11" s="177" t="s">
        <v>7</v>
      </c>
      <c r="C11" s="178"/>
      <c r="D11" s="178"/>
      <c r="E11" s="179" t="s">
        <v>67</v>
      </c>
      <c r="F11" s="180"/>
      <c r="I11" s="167" t="s">
        <v>4</v>
      </c>
      <c r="J11" s="168"/>
      <c r="K11" s="168"/>
      <c r="L11" s="187">
        <f>SUM($H$36:INDEX($H$36:$H$1000, MIN($L$7, COUNT($B$36:$B$1000))))</f>
        <v>9513.1500000000015</v>
      </c>
      <c r="M11" s="188"/>
    </row>
    <row r="12" spans="2:14" s="87" customFormat="1" ht="20" customHeight="1" x14ac:dyDescent="0.35">
      <c r="B12" s="177" t="s">
        <v>8</v>
      </c>
      <c r="C12" s="178"/>
      <c r="D12" s="178"/>
      <c r="E12" s="179" t="s">
        <v>52</v>
      </c>
      <c r="F12" s="180"/>
    </row>
    <row r="13" spans="2:14" s="83" customFormat="1" ht="20" customHeight="1" x14ac:dyDescent="0.35">
      <c r="B13" s="212" t="s">
        <v>5</v>
      </c>
      <c r="C13" s="213"/>
      <c r="D13" s="213"/>
      <c r="E13" s="214">
        <v>45658</v>
      </c>
      <c r="F13" s="215"/>
      <c r="I13" s="169" t="s">
        <v>6</v>
      </c>
      <c r="J13" s="170"/>
      <c r="K13" s="170"/>
      <c r="L13" s="201">
        <f>INDEX($I$36:$I$1000,MATCH($L$7,$B$36:$B$1000))</f>
        <v>70486.850000000006</v>
      </c>
      <c r="M13" s="202"/>
    </row>
    <row r="14" spans="2:14" s="83" customFormat="1" ht="20" customHeight="1" x14ac:dyDescent="0.35">
      <c r="B14" s="89">
        <v>12</v>
      </c>
      <c r="C14" s="89"/>
      <c r="D14" s="89"/>
      <c r="E14" s="89">
        <f>IF($E$10="Weekly", 52,
IF($E$10="Bi-Weekly", 26,
IF($E$10="Semi-Monthly", 24,
IF($E$10="Bi-Monthly", 6,
IF($E$10="Monthly", 12,
IF($E$10="Quarterly", 4,
IF($E$10="Semi-Annually", 2,
IF($E$10="Annually", 1,
""))))))))</f>
        <v>12</v>
      </c>
      <c r="F14" s="90"/>
    </row>
    <row r="15" spans="2:14" s="83" customFormat="1" ht="20" customHeight="1" x14ac:dyDescent="0.35">
      <c r="B15" s="171" t="s">
        <v>104</v>
      </c>
      <c r="C15" s="172"/>
      <c r="D15" s="172"/>
      <c r="E15" s="172"/>
      <c r="F15" s="173"/>
      <c r="N15" s="91"/>
    </row>
    <row r="16" spans="2:14" s="83" customFormat="1" ht="20" customHeight="1" x14ac:dyDescent="0.35">
      <c r="B16" s="174"/>
      <c r="C16" s="175"/>
      <c r="D16" s="175"/>
      <c r="E16" s="175"/>
      <c r="F16" s="176"/>
      <c r="M16" s="91"/>
      <c r="N16" s="91"/>
    </row>
    <row r="17" spans="1:14" ht="20" customHeight="1" x14ac:dyDescent="0.35">
      <c r="A17" s="87"/>
      <c r="B17" s="218"/>
      <c r="C17" s="218"/>
      <c r="D17" s="218"/>
      <c r="E17" s="218"/>
      <c r="F17" s="218"/>
      <c r="M17" s="92"/>
      <c r="N17" s="92"/>
    </row>
    <row r="18" spans="1:14" s="83" customFormat="1" ht="20" customHeight="1" x14ac:dyDescent="0.35">
      <c r="B18" s="221" t="s">
        <v>9</v>
      </c>
      <c r="C18" s="222"/>
      <c r="D18" s="222"/>
      <c r="E18" s="224">
        <v>75</v>
      </c>
      <c r="F18" s="225"/>
    </row>
    <row r="19" spans="1:14" s="83" customFormat="1" ht="20" customHeight="1" x14ac:dyDescent="0.35">
      <c r="B19" s="167" t="s">
        <v>10</v>
      </c>
      <c r="C19" s="168"/>
      <c r="D19" s="168"/>
      <c r="E19" s="185">
        <v>1</v>
      </c>
      <c r="F19" s="186"/>
    </row>
    <row r="20" spans="1:14" s="83" customFormat="1" ht="20" customHeight="1" x14ac:dyDescent="0.35">
      <c r="B20" s="212" t="s">
        <v>11</v>
      </c>
      <c r="C20" s="213"/>
      <c r="D20" s="213"/>
      <c r="E20" s="219">
        <v>1000</v>
      </c>
      <c r="F20" s="220"/>
    </row>
    <row r="21" spans="1:14" s="83" customFormat="1" ht="20" customHeight="1" x14ac:dyDescent="0.35">
      <c r="B21" s="207"/>
      <c r="C21" s="207"/>
      <c r="D21" s="207"/>
      <c r="E21" s="207"/>
      <c r="F21" s="207"/>
    </row>
    <row r="22" spans="1:14" s="83" customFormat="1" ht="20" customHeight="1" x14ac:dyDescent="0.35">
      <c r="B22" s="171" t="s">
        <v>28</v>
      </c>
      <c r="C22" s="172"/>
      <c r="D22" s="172"/>
      <c r="E22" s="172"/>
      <c r="F22" s="173"/>
    </row>
    <row r="23" spans="1:14" s="83" customFormat="1" ht="20" customHeight="1" x14ac:dyDescent="0.35">
      <c r="B23" s="174"/>
      <c r="C23" s="175"/>
      <c r="D23" s="175"/>
      <c r="E23" s="175"/>
      <c r="F23" s="176"/>
    </row>
    <row r="24" spans="1:14" ht="20" customHeight="1" x14ac:dyDescent="0.35">
      <c r="A24" s="87"/>
      <c r="B24" s="223"/>
      <c r="C24" s="223"/>
      <c r="D24" s="223"/>
      <c r="E24" s="223"/>
      <c r="F24" s="223"/>
    </row>
    <row r="25" spans="1:14" s="83" customFormat="1" ht="20" customHeight="1" x14ac:dyDescent="0.35">
      <c r="B25" s="167" t="s">
        <v>51</v>
      </c>
      <c r="C25" s="168"/>
      <c r="D25" s="168"/>
      <c r="E25" s="189">
        <f>MAX($B$36:$B$1000)</f>
        <v>200</v>
      </c>
      <c r="F25" s="190"/>
      <c r="G25" s="94">
        <f>Loan_Term*E14</f>
        <v>360</v>
      </c>
    </row>
    <row r="26" spans="1:14" s="83" customFormat="1" ht="20" customHeight="1" x14ac:dyDescent="0.35">
      <c r="B26" s="167" t="s">
        <v>48</v>
      </c>
      <c r="C26" s="168"/>
      <c r="D26" s="168"/>
      <c r="E26" s="191">
        <f>Rate/E14</f>
        <v>4.1666666666666666E-3</v>
      </c>
      <c r="F26" s="192"/>
      <c r="G26" s="96"/>
    </row>
    <row r="27" spans="1:14" s="83" customFormat="1" ht="20" customHeight="1" x14ac:dyDescent="0.35">
      <c r="B27" s="212" t="s">
        <v>50</v>
      </c>
      <c r="C27" s="213"/>
      <c r="D27" s="213"/>
      <c r="E27" s="216">
        <f>IF(Rounding="Yes",ROUND(IF(Interest_Type="Flat",((loan_amount*Rate*Loan_Term)+(loan_amount))/(Loan_Term*E14),PMT(Rate/E14,Loan_Term*E14,-loan_amount)),2),IF(Interest_Type="Flat",((loan_amount*Rate*Loan_Term)+(loan_amount))/(Loan_Term*E14),PMT(Rate/E14,Loan_Term*E14,-loan_amount)))</f>
        <v>429.46</v>
      </c>
      <c r="F27" s="217"/>
      <c r="I27" s="208" t="s">
        <v>105</v>
      </c>
      <c r="J27" s="209"/>
      <c r="L27" s="208" t="s">
        <v>29</v>
      </c>
      <c r="M27" s="209"/>
    </row>
    <row r="28" spans="1:14" s="83" customFormat="1" ht="20" customHeight="1" x14ac:dyDescent="0.35">
      <c r="B28" s="167" t="s">
        <v>14</v>
      </c>
      <c r="C28" s="168"/>
      <c r="D28" s="168"/>
      <c r="E28" s="193">
        <f>SUM($D$36:$D$1000)+SUM($E$36:$E$1000)</f>
        <v>117749.09000000019</v>
      </c>
      <c r="F28" s="194"/>
      <c r="I28" s="210"/>
      <c r="J28" s="211"/>
      <c r="L28" s="210"/>
      <c r="M28" s="211"/>
    </row>
    <row r="29" spans="1:14" s="83" customFormat="1" ht="20" customHeight="1" x14ac:dyDescent="0.35">
      <c r="B29" s="167" t="s">
        <v>16</v>
      </c>
      <c r="C29" s="168"/>
      <c r="D29" s="168"/>
      <c r="E29" s="195">
        <f>SUM($G$36:$G$1000)</f>
        <v>37749.089999999989</v>
      </c>
      <c r="F29" s="196"/>
    </row>
    <row r="30" spans="1:14" s="83" customFormat="1" ht="20" customHeight="1" x14ac:dyDescent="0.35">
      <c r="B30" s="167" t="s">
        <v>49</v>
      </c>
      <c r="C30" s="168"/>
      <c r="D30" s="168"/>
      <c r="E30" s="195">
        <f>SUM($H$36:$H$1000)</f>
        <v>80000</v>
      </c>
      <c r="F30" s="196"/>
      <c r="I30" s="84" t="s">
        <v>14</v>
      </c>
      <c r="J30" s="97">
        <f>'R. Amortization'!$F$17</f>
        <v>154604.62742749605</v>
      </c>
      <c r="L30" s="98" t="s">
        <v>12</v>
      </c>
      <c r="M30" s="99">
        <v>0.25</v>
      </c>
    </row>
    <row r="31" spans="1:14" s="83" customFormat="1" ht="20" customHeight="1" x14ac:dyDescent="0.35">
      <c r="B31" s="167" t="s">
        <v>17</v>
      </c>
      <c r="C31" s="168"/>
      <c r="D31" s="168"/>
      <c r="E31" s="197">
        <f>MAX($C$36:$C$1000)</f>
        <v>51714</v>
      </c>
      <c r="F31" s="198"/>
      <c r="L31" s="85" t="s">
        <v>13</v>
      </c>
      <c r="M31" s="95">
        <f>(1-$M$30)*$E$8</f>
        <v>3.7500000000000006E-2</v>
      </c>
    </row>
    <row r="32" spans="1:14" s="83" customFormat="1" ht="20" customHeight="1" x14ac:dyDescent="0.35">
      <c r="B32" s="169" t="s">
        <v>18</v>
      </c>
      <c r="C32" s="170"/>
      <c r="D32" s="170"/>
      <c r="E32" s="199">
        <f>IF(($J$32-$E$29)&lt;0,0,($J$32-$E$29))</f>
        <v>36855.537427496056</v>
      </c>
      <c r="F32" s="200"/>
      <c r="I32" s="85" t="s">
        <v>16</v>
      </c>
      <c r="J32" s="86">
        <f>$J$30-loan_amount</f>
        <v>74604.627427496045</v>
      </c>
      <c r="L32" s="88" t="s">
        <v>15</v>
      </c>
      <c r="M32" s="100">
        <f>SUM($K$36:$K$1000)</f>
        <v>9437.58</v>
      </c>
    </row>
    <row r="33" spans="2:14" s="83" customFormat="1" ht="20" customHeight="1" x14ac:dyDescent="0.35">
      <c r="D33" s="101"/>
      <c r="E33" s="102"/>
      <c r="I33" s="103"/>
      <c r="M33" s="104"/>
    </row>
    <row r="34" spans="2:14" s="83" customFormat="1" ht="30" customHeight="1" x14ac:dyDescent="0.35">
      <c r="B34" s="149" t="s">
        <v>30</v>
      </c>
      <c r="C34" s="150" t="s">
        <v>46</v>
      </c>
      <c r="D34" s="150" t="s">
        <v>19</v>
      </c>
      <c r="E34" s="150" t="s">
        <v>9</v>
      </c>
      <c r="F34" s="150" t="s">
        <v>47</v>
      </c>
      <c r="G34" s="150" t="s">
        <v>31</v>
      </c>
      <c r="H34" s="150" t="s">
        <v>32</v>
      </c>
      <c r="I34" s="150" t="s">
        <v>33</v>
      </c>
      <c r="J34" s="105"/>
      <c r="K34" s="150" t="s">
        <v>34</v>
      </c>
      <c r="L34" s="149"/>
      <c r="M34" s="150" t="s">
        <v>35</v>
      </c>
    </row>
    <row r="35" spans="2:14" s="83" customFormat="1" ht="20" customHeight="1" x14ac:dyDescent="0.35">
      <c r="B35" s="120"/>
      <c r="C35" s="121"/>
      <c r="D35" s="120"/>
      <c r="E35" s="120"/>
      <c r="F35" s="120"/>
      <c r="G35" s="120"/>
      <c r="H35" s="120"/>
      <c r="I35" s="122">
        <f>loan_amount</f>
        <v>80000</v>
      </c>
      <c r="J35" s="93"/>
      <c r="K35" s="120"/>
      <c r="L35" s="120"/>
      <c r="M35" s="120"/>
    </row>
    <row r="36" spans="2:14" ht="20" customHeight="1" x14ac:dyDescent="0.35">
      <c r="B36" s="87">
        <v>1</v>
      </c>
      <c r="C36" s="106">
        <f>IF($B36="","",First_Payment_Date)</f>
        <v>45658</v>
      </c>
      <c r="D36" s="78">
        <f>IF(B36="","",IF(Rounding="Yes",ROUND(IF(I35&lt;Payment_Per_Period,($I35+$G36)-E36,Payment_Per_Period),2),IF(I35&lt;Payment_Per_Period,($I35+$G36)-E36,Payment_Per_Period)))</f>
        <v>429.46</v>
      </c>
      <c r="E36" s="78">
        <f>IF(B36="","",
IF(I35&gt;Payment_Per_Period,(IF(MOD(B36,$E$19)=0,$E$18,0)+
IF(AND(C35&lt;&gt;"",YEAR(C36)&lt;&gt;YEAR(C35)),$E$20,0)),0))+Extra_Annual_Payment</f>
        <v>1075</v>
      </c>
      <c r="F36" s="78"/>
      <c r="G36" s="78">
        <f t="shared" ref="G36:G99" si="0">IF($B36="","",IF(Rounding="Yes",ROUND(IF(Interest_Type="Flat",Rate_Per_Period*$I$35,Rate_Per_Period*$I35),2),IF(Interest_Type="Flat",Rate_Per_Period*$I$35,Rate_Per_Period*$I35)))</f>
        <v>333.33</v>
      </c>
      <c r="H36" s="78">
        <f t="shared" ref="H36:H99" si="1">IF(B36="","",IF(Rounding="Yes",ROUND((D36-G36)+E36+F36,2),(D36-G36)+E36+F36))</f>
        <v>1171.1300000000001</v>
      </c>
      <c r="I36" s="78">
        <f t="shared" ref="I36:I99" si="2">IF(B36="","",IF(Rounding="Yes",ROUND(($I35-$H36),2),($I35-$H36)))</f>
        <v>78828.87</v>
      </c>
      <c r="J36" s="78"/>
      <c r="K36" s="78">
        <f t="shared" ref="K36:K99" si="3">IF(B36="","",IF(Rounding="Yes",ROUND(G36*Tax_Bracket,2),G36*Tax_Bracket))</f>
        <v>83.33</v>
      </c>
      <c r="L36" s="78"/>
      <c r="M36" s="78">
        <f>IF(B36="","",IF(Rounding="Yes",ROUND(SUM($K$36:K36),2),SUM($K$36:K36)))</f>
        <v>83.33</v>
      </c>
      <c r="N36" s="78"/>
    </row>
    <row r="37" spans="2:14" ht="20" customHeight="1" x14ac:dyDescent="0.35">
      <c r="B37" s="87">
        <f t="shared" ref="B37:B100" si="4">IF(OR(I36=0,I36="",B36&gt;=$G$25),"",B36+1)</f>
        <v>2</v>
      </c>
      <c r="C37" s="106" cm="1">
        <f t="array" ref="C37">IF(B37="","",_xlfn.IFS(Payment_Freq="Monthly",EDATE(C36,1),Payment_Freq="Annually",EDATE(C36,12),Payment_Freq="Weekly",C36+7,Payment_Freq="Bi-Weekly",C36+14,Payment_Freq="Semi-Monthly",C36+15,Payment_Freq="Semi-Annually",EDATE(C36,6),Payment_Freq="Quarterly",EDATE(C36,4)))</f>
        <v>45689</v>
      </c>
      <c r="D37" s="78">
        <f>IF(B37="","",IF(Rounding="Yes",ROUND(IF(I36&lt;Payment_Per_Period,($I36+$G37)-E37,Payment_Per_Period),2),IF(I36&lt;Payment_Per_Period,($I36+$G37)-E37,Payment_Per_Period)))</f>
        <v>429.46</v>
      </c>
      <c r="E37" s="78">
        <f t="shared" ref="E37:E100" si="5">IF(B37="","",
    IF(I36&gt;Payment_Per_Period,(IF(MOD(B37,$E$19)=0,$E$18,0) +
     IF(AND(C36&lt;&gt;"", YEAR(C37)&lt;&gt;YEAR(C36)), $E$20, 0)),0))</f>
        <v>75</v>
      </c>
      <c r="F37" s="107"/>
      <c r="G37" s="78">
        <f t="shared" si="0"/>
        <v>328.45</v>
      </c>
      <c r="H37" s="78">
        <f t="shared" si="1"/>
        <v>176.01</v>
      </c>
      <c r="I37" s="78">
        <f t="shared" si="2"/>
        <v>78652.86</v>
      </c>
      <c r="J37" s="78"/>
      <c r="K37" s="78">
        <f t="shared" si="3"/>
        <v>82.11</v>
      </c>
      <c r="L37" s="78"/>
      <c r="M37" s="78">
        <f>IF(B37="","",IF(Rounding="Yes",ROUND(SUM($K$36:K37),2),SUM($K$36:K37)))</f>
        <v>165.44</v>
      </c>
    </row>
    <row r="38" spans="2:14" ht="20" customHeight="1" x14ac:dyDescent="0.35">
      <c r="B38" s="87">
        <f t="shared" si="4"/>
        <v>3</v>
      </c>
      <c r="C38" s="106" cm="1">
        <f t="array" ref="C38">IF(B38="","",_xlfn.IFS(Payment_Freq="Monthly",EDATE(C37,1),Payment_Freq="Annually",EDATE(C37,12),Payment_Freq="Weekly",C37+7,Payment_Freq="Bi-Weekly",C37+14,Payment_Freq="Semi-Monthly",C37+15,Payment_Freq="Semi-Annually",EDATE(C37,6),Payment_Freq="Quarterly",EDATE(C37,4)))</f>
        <v>45717</v>
      </c>
      <c r="D38" s="78">
        <f t="shared" ref="D38:D99" si="6">IF(B38="","",IF(Rounding="Yes",ROUND(IF(I37&lt;Payment_Per_Period,($I37+$G38)-E38,Payment_Per_Period),2),IF(I37&lt;Payment_Per_Period,($I37+$G38)-E38,Payment_Per_Period)))</f>
        <v>429.46</v>
      </c>
      <c r="E38" s="78">
        <f t="shared" si="5"/>
        <v>75</v>
      </c>
      <c r="F38" s="78"/>
      <c r="G38" s="78">
        <f t="shared" si="0"/>
        <v>327.72</v>
      </c>
      <c r="H38" s="78">
        <f t="shared" si="1"/>
        <v>176.74</v>
      </c>
      <c r="I38" s="78">
        <f t="shared" si="2"/>
        <v>78476.12</v>
      </c>
      <c r="J38" s="78"/>
      <c r="K38" s="78">
        <f t="shared" si="3"/>
        <v>81.93</v>
      </c>
      <c r="L38" s="78"/>
      <c r="M38" s="78">
        <f>IF(B38="","",IF(Rounding="Yes",ROUND(SUM($K$36:K38),2),SUM($K$36:K38)))</f>
        <v>247.37</v>
      </c>
    </row>
    <row r="39" spans="2:14" ht="20" customHeight="1" x14ac:dyDescent="0.35">
      <c r="B39" s="87">
        <f t="shared" si="4"/>
        <v>4</v>
      </c>
      <c r="C39" s="106" cm="1">
        <f t="array" ref="C39">IF(B39="","",_xlfn.IFS(Payment_Freq="Monthly",EDATE(C38,1),Payment_Freq="Annually",EDATE(C38,12),Payment_Freq="Weekly",C38+7,Payment_Freq="Bi-Weekly",C38+14,Payment_Freq="Semi-Monthly",C38+15,Payment_Freq="Semi-Annually",EDATE(C38,6),Payment_Freq="Quarterly",EDATE(C38,4)))</f>
        <v>45748</v>
      </c>
      <c r="D39" s="78">
        <f t="shared" si="6"/>
        <v>429.46</v>
      </c>
      <c r="E39" s="78">
        <f t="shared" si="5"/>
        <v>75</v>
      </c>
      <c r="F39" s="78"/>
      <c r="G39" s="78">
        <f t="shared" si="0"/>
        <v>326.98</v>
      </c>
      <c r="H39" s="78">
        <f t="shared" si="1"/>
        <v>177.48</v>
      </c>
      <c r="I39" s="78">
        <f t="shared" si="2"/>
        <v>78298.64</v>
      </c>
      <c r="J39" s="78"/>
      <c r="K39" s="78">
        <f t="shared" si="3"/>
        <v>81.75</v>
      </c>
      <c r="L39" s="78"/>
      <c r="M39" s="78">
        <f>IF(B39="","",IF(Rounding="Yes",ROUND(SUM($K$36:K39),2),SUM($K$36:K39)))</f>
        <v>329.12</v>
      </c>
    </row>
    <row r="40" spans="2:14" ht="20" customHeight="1" x14ac:dyDescent="0.35">
      <c r="B40" s="87">
        <f t="shared" si="4"/>
        <v>5</v>
      </c>
      <c r="C40" s="106" cm="1">
        <f t="array" ref="C40">IF(B40="","",_xlfn.IFS(Payment_Freq="Monthly",EDATE(C39,1),Payment_Freq="Annually",EDATE(C39,12),Payment_Freq="Weekly",C39+7,Payment_Freq="Bi-Weekly",C39+14,Payment_Freq="Semi-Monthly",C39+15,Payment_Freq="Semi-Annually",EDATE(C39,6),Payment_Freq="Quarterly",EDATE(C39,4)))</f>
        <v>45778</v>
      </c>
      <c r="D40" s="78">
        <f t="shared" si="6"/>
        <v>429.46</v>
      </c>
      <c r="E40" s="78">
        <f t="shared" si="5"/>
        <v>75</v>
      </c>
      <c r="F40" s="78"/>
      <c r="G40" s="78">
        <f t="shared" si="0"/>
        <v>326.24</v>
      </c>
      <c r="H40" s="78">
        <f t="shared" si="1"/>
        <v>178.22</v>
      </c>
      <c r="I40" s="78">
        <f t="shared" si="2"/>
        <v>78120.42</v>
      </c>
      <c r="J40" s="78"/>
      <c r="K40" s="78">
        <f t="shared" si="3"/>
        <v>81.56</v>
      </c>
      <c r="L40" s="78"/>
      <c r="M40" s="78">
        <f>IF(B40="","",IF(Rounding="Yes",ROUND(SUM($K$36:K40),2),SUM($K$36:K40)))</f>
        <v>410.68</v>
      </c>
    </row>
    <row r="41" spans="2:14" ht="20" customHeight="1" x14ac:dyDescent="0.35">
      <c r="B41" s="87">
        <f t="shared" si="4"/>
        <v>6</v>
      </c>
      <c r="C41" s="106" cm="1">
        <f t="array" ref="C41">IF(B41="","",_xlfn.IFS(Payment_Freq="Monthly",EDATE(C40,1),Payment_Freq="Annually",EDATE(C40,12),Payment_Freq="Weekly",C40+7,Payment_Freq="Bi-Weekly",C40+14,Payment_Freq="Semi-Monthly",C40+15,Payment_Freq="Semi-Annually",EDATE(C40,6),Payment_Freq="Quarterly",EDATE(C40,4)))</f>
        <v>45809</v>
      </c>
      <c r="D41" s="78">
        <f t="shared" si="6"/>
        <v>429.46</v>
      </c>
      <c r="E41" s="78">
        <f t="shared" si="5"/>
        <v>75</v>
      </c>
      <c r="F41" s="107"/>
      <c r="G41" s="78">
        <f t="shared" si="0"/>
        <v>325.5</v>
      </c>
      <c r="H41" s="78">
        <f t="shared" si="1"/>
        <v>178.96</v>
      </c>
      <c r="I41" s="78">
        <f t="shared" si="2"/>
        <v>77941.460000000006</v>
      </c>
      <c r="J41" s="78"/>
      <c r="K41" s="78">
        <f t="shared" si="3"/>
        <v>81.38</v>
      </c>
      <c r="L41" s="78"/>
      <c r="M41" s="78">
        <f>IF(B41="","",IF(Rounding="Yes",ROUND(SUM($K$36:K41),2),SUM($K$36:K41)))</f>
        <v>492.06</v>
      </c>
    </row>
    <row r="42" spans="2:14" ht="20" customHeight="1" x14ac:dyDescent="0.35">
      <c r="B42" s="87">
        <f t="shared" si="4"/>
        <v>7</v>
      </c>
      <c r="C42" s="106" cm="1">
        <f t="array" ref="C42">IF(B42="","",_xlfn.IFS(Payment_Freq="Monthly",EDATE(C41,1),Payment_Freq="Annually",EDATE(C41,12),Payment_Freq="Weekly",C41+7,Payment_Freq="Bi-Weekly",C41+14,Payment_Freq="Semi-Monthly",C41+15,Payment_Freq="Semi-Annually",EDATE(C41,6),Payment_Freq="Quarterly",EDATE(C41,4)))</f>
        <v>45839</v>
      </c>
      <c r="D42" s="78">
        <f t="shared" si="6"/>
        <v>429.46</v>
      </c>
      <c r="E42" s="78">
        <f t="shared" si="5"/>
        <v>75</v>
      </c>
      <c r="F42" s="107"/>
      <c r="G42" s="78">
        <f t="shared" si="0"/>
        <v>324.76</v>
      </c>
      <c r="H42" s="78">
        <f t="shared" si="1"/>
        <v>179.7</v>
      </c>
      <c r="I42" s="78">
        <f t="shared" si="2"/>
        <v>77761.759999999995</v>
      </c>
      <c r="J42" s="78"/>
      <c r="K42" s="78">
        <f t="shared" si="3"/>
        <v>81.19</v>
      </c>
      <c r="L42" s="78"/>
      <c r="M42" s="78">
        <f>IF(B42="","",IF(Rounding="Yes",ROUND(SUM($K$36:K42),2),SUM($K$36:K42)))</f>
        <v>573.25</v>
      </c>
    </row>
    <row r="43" spans="2:14" ht="20" customHeight="1" x14ac:dyDescent="0.35">
      <c r="B43" s="87">
        <f t="shared" si="4"/>
        <v>8</v>
      </c>
      <c r="C43" s="106" cm="1">
        <f t="array" ref="C43">IF(B43="","",_xlfn.IFS(Payment_Freq="Monthly",EDATE(C42,1),Payment_Freq="Annually",EDATE(C42,12),Payment_Freq="Weekly",C42+7,Payment_Freq="Bi-Weekly",C42+14,Payment_Freq="Semi-Monthly",C42+15,Payment_Freq="Semi-Annually",EDATE(C42,6),Payment_Freq="Quarterly",EDATE(C42,4)))</f>
        <v>45870</v>
      </c>
      <c r="D43" s="78">
        <f t="shared" si="6"/>
        <v>429.46</v>
      </c>
      <c r="E43" s="78">
        <f t="shared" si="5"/>
        <v>75</v>
      </c>
      <c r="F43" s="107"/>
      <c r="G43" s="78">
        <f t="shared" si="0"/>
        <v>324.01</v>
      </c>
      <c r="H43" s="78">
        <f t="shared" si="1"/>
        <v>180.45</v>
      </c>
      <c r="I43" s="78">
        <f t="shared" si="2"/>
        <v>77581.31</v>
      </c>
      <c r="J43" s="78"/>
      <c r="K43" s="78">
        <f t="shared" si="3"/>
        <v>81</v>
      </c>
      <c r="L43" s="78"/>
      <c r="M43" s="78">
        <f>IF(B43="","",IF(Rounding="Yes",ROUND(SUM($K$36:K43),2),SUM($K$36:K43)))</f>
        <v>654.25</v>
      </c>
    </row>
    <row r="44" spans="2:14" ht="20" customHeight="1" x14ac:dyDescent="0.35">
      <c r="B44" s="87">
        <f t="shared" si="4"/>
        <v>9</v>
      </c>
      <c r="C44" s="106" cm="1">
        <f t="array" ref="C44">IF(B44="","",_xlfn.IFS(Payment_Freq="Monthly",EDATE(C43,1),Payment_Freq="Annually",EDATE(C43,12),Payment_Freq="Weekly",C43+7,Payment_Freq="Bi-Weekly",C43+14,Payment_Freq="Semi-Monthly",C43+15,Payment_Freq="Semi-Annually",EDATE(C43,6),Payment_Freq="Quarterly",EDATE(C43,4)))</f>
        <v>45901</v>
      </c>
      <c r="D44" s="78">
        <f t="shared" si="6"/>
        <v>429.46</v>
      </c>
      <c r="E44" s="78">
        <f t="shared" si="5"/>
        <v>75</v>
      </c>
      <c r="F44" s="107"/>
      <c r="G44" s="78">
        <f t="shared" si="0"/>
        <v>323.26</v>
      </c>
      <c r="H44" s="78">
        <f t="shared" si="1"/>
        <v>181.2</v>
      </c>
      <c r="I44" s="78">
        <f t="shared" si="2"/>
        <v>77400.11</v>
      </c>
      <c r="J44" s="78"/>
      <c r="K44" s="78">
        <f t="shared" si="3"/>
        <v>80.819999999999993</v>
      </c>
      <c r="L44" s="78"/>
      <c r="M44" s="78">
        <f>IF(B44="","",IF(Rounding="Yes",ROUND(SUM($K$36:K44),2),SUM($K$36:K44)))</f>
        <v>735.07</v>
      </c>
    </row>
    <row r="45" spans="2:14" ht="20" customHeight="1" x14ac:dyDescent="0.35">
      <c r="B45" s="87">
        <f t="shared" si="4"/>
        <v>10</v>
      </c>
      <c r="C45" s="106" cm="1">
        <f t="array" ref="C45">IF(B45="","",_xlfn.IFS(Payment_Freq="Monthly",EDATE(C44,1),Payment_Freq="Annually",EDATE(C44,12),Payment_Freq="Weekly",C44+7,Payment_Freq="Bi-Weekly",C44+14,Payment_Freq="Semi-Monthly",C44+15,Payment_Freq="Semi-Annually",EDATE(C44,6),Payment_Freq="Quarterly",EDATE(C44,4)))</f>
        <v>45931</v>
      </c>
      <c r="D45" s="78">
        <f t="shared" si="6"/>
        <v>429.46</v>
      </c>
      <c r="E45" s="78">
        <f t="shared" si="5"/>
        <v>75</v>
      </c>
      <c r="F45" s="107"/>
      <c r="G45" s="78">
        <f t="shared" si="0"/>
        <v>322.5</v>
      </c>
      <c r="H45" s="78">
        <f t="shared" si="1"/>
        <v>181.96</v>
      </c>
      <c r="I45" s="78">
        <f t="shared" si="2"/>
        <v>77218.149999999994</v>
      </c>
      <c r="J45" s="78"/>
      <c r="K45" s="78">
        <f t="shared" si="3"/>
        <v>80.63</v>
      </c>
      <c r="L45" s="78"/>
      <c r="M45" s="78">
        <f>IF(B45="","",IF(Rounding="Yes",ROUND(SUM($K$36:K45),2),SUM($K$36:K45)))</f>
        <v>815.7</v>
      </c>
    </row>
    <row r="46" spans="2:14" ht="20" customHeight="1" x14ac:dyDescent="0.35">
      <c r="B46" s="87">
        <f t="shared" si="4"/>
        <v>11</v>
      </c>
      <c r="C46" s="106" cm="1">
        <f t="array" ref="C46">IF(B46="","",_xlfn.IFS(Payment_Freq="Monthly",EDATE(C45,1),Payment_Freq="Annually",EDATE(C45,12),Payment_Freq="Weekly",C45+7,Payment_Freq="Bi-Weekly",C45+14,Payment_Freq="Semi-Monthly",C45+15,Payment_Freq="Semi-Annually",EDATE(C45,6),Payment_Freq="Quarterly",EDATE(C45,4)))</f>
        <v>45962</v>
      </c>
      <c r="D46" s="78">
        <f t="shared" si="6"/>
        <v>429.46</v>
      </c>
      <c r="E46" s="78">
        <f t="shared" si="5"/>
        <v>75</v>
      </c>
      <c r="F46" s="107"/>
      <c r="G46" s="78">
        <f t="shared" si="0"/>
        <v>321.74</v>
      </c>
      <c r="H46" s="78">
        <f t="shared" si="1"/>
        <v>182.72</v>
      </c>
      <c r="I46" s="78">
        <f t="shared" si="2"/>
        <v>77035.429999999993</v>
      </c>
      <c r="J46" s="78"/>
      <c r="K46" s="78">
        <f t="shared" si="3"/>
        <v>80.44</v>
      </c>
      <c r="L46" s="78"/>
      <c r="M46" s="78">
        <f>IF(B46="","",IF(Rounding="Yes",ROUND(SUM($K$36:K46),2),SUM($K$36:K46)))</f>
        <v>896.14</v>
      </c>
    </row>
    <row r="47" spans="2:14" ht="20" customHeight="1" x14ac:dyDescent="0.35">
      <c r="B47" s="87">
        <f t="shared" si="4"/>
        <v>12</v>
      </c>
      <c r="C47" s="106" cm="1">
        <f t="array" ref="C47">IF(B47="","",_xlfn.IFS(Payment_Freq="Monthly",EDATE(C46,1),Payment_Freq="Annually",EDATE(C46,12),Payment_Freq="Weekly",C46+7,Payment_Freq="Bi-Weekly",C46+14,Payment_Freq="Semi-Monthly",C46+15,Payment_Freq="Semi-Annually",EDATE(C46,6),Payment_Freq="Quarterly",EDATE(C46,4)))</f>
        <v>45992</v>
      </c>
      <c r="D47" s="78">
        <f t="shared" si="6"/>
        <v>429.46</v>
      </c>
      <c r="E47" s="78">
        <f t="shared" si="5"/>
        <v>75</v>
      </c>
      <c r="F47" s="107"/>
      <c r="G47" s="78">
        <f t="shared" si="0"/>
        <v>320.98</v>
      </c>
      <c r="H47" s="78">
        <f t="shared" si="1"/>
        <v>183.48</v>
      </c>
      <c r="I47" s="78">
        <f t="shared" si="2"/>
        <v>76851.95</v>
      </c>
      <c r="J47" s="78"/>
      <c r="K47" s="78">
        <f t="shared" si="3"/>
        <v>80.25</v>
      </c>
      <c r="L47" s="78"/>
      <c r="M47" s="78">
        <f>IF(B47="","",IF(Rounding="Yes",ROUND(SUM($K$36:K47),2),SUM($K$36:K47)))</f>
        <v>976.39</v>
      </c>
    </row>
    <row r="48" spans="2:14" ht="20" customHeight="1" x14ac:dyDescent="0.35">
      <c r="B48" s="87">
        <f t="shared" si="4"/>
        <v>13</v>
      </c>
      <c r="C48" s="106" cm="1">
        <f t="array" ref="C48">IF(B48="","",_xlfn.IFS(Payment_Freq="Monthly",EDATE(C47,1),Payment_Freq="Annually",EDATE(C47,12),Payment_Freq="Weekly",C47+7,Payment_Freq="Bi-Weekly",C47+14,Payment_Freq="Semi-Monthly",C47+15,Payment_Freq="Semi-Annually",EDATE(C47,6),Payment_Freq="Quarterly",EDATE(C47,4)))</f>
        <v>46023</v>
      </c>
      <c r="D48" s="78">
        <f t="shared" si="6"/>
        <v>429.46</v>
      </c>
      <c r="E48" s="78">
        <f t="shared" si="5"/>
        <v>1075</v>
      </c>
      <c r="F48" s="107"/>
      <c r="G48" s="78">
        <f t="shared" si="0"/>
        <v>320.22000000000003</v>
      </c>
      <c r="H48" s="78">
        <f t="shared" si="1"/>
        <v>1184.24</v>
      </c>
      <c r="I48" s="78">
        <f t="shared" si="2"/>
        <v>75667.710000000006</v>
      </c>
      <c r="J48" s="78"/>
      <c r="K48" s="78">
        <f t="shared" si="3"/>
        <v>80.06</v>
      </c>
      <c r="L48" s="78"/>
      <c r="M48" s="78">
        <f>IF(B48="","",IF(Rounding="Yes",ROUND(SUM($K$36:K48),2),SUM($K$36:K48)))</f>
        <v>1056.45</v>
      </c>
    </row>
    <row r="49" spans="2:13" ht="20" customHeight="1" x14ac:dyDescent="0.35">
      <c r="B49" s="87">
        <f t="shared" si="4"/>
        <v>14</v>
      </c>
      <c r="C49" s="106" cm="1">
        <f t="array" ref="C49">IF(B49="","",_xlfn.IFS(Payment_Freq="Monthly",EDATE(C48,1),Payment_Freq="Annually",EDATE(C48,12),Payment_Freq="Weekly",C48+7,Payment_Freq="Bi-Weekly",C48+14,Payment_Freq="Semi-Monthly",C48+15,Payment_Freq="Semi-Annually",EDATE(C48,6),Payment_Freq="Quarterly",EDATE(C48,4)))</f>
        <v>46054</v>
      </c>
      <c r="D49" s="78">
        <f t="shared" si="6"/>
        <v>429.46</v>
      </c>
      <c r="E49" s="78">
        <f t="shared" si="5"/>
        <v>75</v>
      </c>
      <c r="F49" s="107"/>
      <c r="G49" s="78">
        <f t="shared" si="0"/>
        <v>315.27999999999997</v>
      </c>
      <c r="H49" s="78">
        <f t="shared" si="1"/>
        <v>189.18</v>
      </c>
      <c r="I49" s="78">
        <f t="shared" si="2"/>
        <v>75478.53</v>
      </c>
      <c r="J49" s="78"/>
      <c r="K49" s="78">
        <f t="shared" si="3"/>
        <v>78.819999999999993</v>
      </c>
      <c r="L49" s="78"/>
      <c r="M49" s="78">
        <f>IF(B49="","",IF(Rounding="Yes",ROUND(SUM($K$36:K49),2),SUM($K$36:K49)))</f>
        <v>1135.27</v>
      </c>
    </row>
    <row r="50" spans="2:13" ht="20" customHeight="1" x14ac:dyDescent="0.35">
      <c r="B50" s="87">
        <f t="shared" si="4"/>
        <v>15</v>
      </c>
      <c r="C50" s="106" cm="1">
        <f t="array" ref="C50">IF(B50="","",_xlfn.IFS(Payment_Freq="Monthly",EDATE(C49,1),Payment_Freq="Annually",EDATE(C49,12),Payment_Freq="Weekly",C49+7,Payment_Freq="Bi-Weekly",C49+14,Payment_Freq="Semi-Monthly",C49+15,Payment_Freq="Semi-Annually",EDATE(C49,6),Payment_Freq="Quarterly",EDATE(C49,4)))</f>
        <v>46082</v>
      </c>
      <c r="D50" s="78">
        <f t="shared" si="6"/>
        <v>429.46</v>
      </c>
      <c r="E50" s="78">
        <f t="shared" si="5"/>
        <v>75</v>
      </c>
      <c r="F50" s="107"/>
      <c r="G50" s="78">
        <f t="shared" si="0"/>
        <v>314.49</v>
      </c>
      <c r="H50" s="78">
        <f t="shared" si="1"/>
        <v>189.97</v>
      </c>
      <c r="I50" s="78">
        <f t="shared" si="2"/>
        <v>75288.56</v>
      </c>
      <c r="J50" s="78"/>
      <c r="K50" s="78">
        <f t="shared" si="3"/>
        <v>78.62</v>
      </c>
      <c r="L50" s="78"/>
      <c r="M50" s="78">
        <f>IF(B50="","",IF(Rounding="Yes",ROUND(SUM($K$36:K50),2),SUM($K$36:K50)))</f>
        <v>1213.8900000000001</v>
      </c>
    </row>
    <row r="51" spans="2:13" ht="20" customHeight="1" x14ac:dyDescent="0.35">
      <c r="B51" s="87">
        <f t="shared" si="4"/>
        <v>16</v>
      </c>
      <c r="C51" s="106" cm="1">
        <f t="array" ref="C51">IF(B51="","",_xlfn.IFS(Payment_Freq="Monthly",EDATE(C50,1),Payment_Freq="Annually",EDATE(C50,12),Payment_Freq="Weekly",C50+7,Payment_Freq="Bi-Weekly",C50+14,Payment_Freq="Semi-Monthly",C50+15,Payment_Freq="Semi-Annually",EDATE(C50,6),Payment_Freq="Quarterly",EDATE(C50,4)))</f>
        <v>46113</v>
      </c>
      <c r="D51" s="78">
        <f t="shared" si="6"/>
        <v>429.46</v>
      </c>
      <c r="E51" s="78">
        <f t="shared" si="5"/>
        <v>75</v>
      </c>
      <c r="F51" s="107"/>
      <c r="G51" s="78">
        <f t="shared" si="0"/>
        <v>313.7</v>
      </c>
      <c r="H51" s="78">
        <f t="shared" si="1"/>
        <v>190.76</v>
      </c>
      <c r="I51" s="78">
        <f t="shared" si="2"/>
        <v>75097.8</v>
      </c>
      <c r="J51" s="78"/>
      <c r="K51" s="78">
        <f t="shared" si="3"/>
        <v>78.430000000000007</v>
      </c>
      <c r="L51" s="78"/>
      <c r="M51" s="78">
        <f>IF(B51="","",IF(Rounding="Yes",ROUND(SUM($K$36:K51),2),SUM($K$36:K51)))</f>
        <v>1292.32</v>
      </c>
    </row>
    <row r="52" spans="2:13" ht="20" customHeight="1" x14ac:dyDescent="0.35">
      <c r="B52" s="87">
        <f t="shared" si="4"/>
        <v>17</v>
      </c>
      <c r="C52" s="106" cm="1">
        <f t="array" ref="C52">IF(B52="","",_xlfn.IFS(Payment_Freq="Monthly",EDATE(C51,1),Payment_Freq="Annually",EDATE(C51,12),Payment_Freq="Weekly",C51+7,Payment_Freq="Bi-Weekly",C51+14,Payment_Freq="Semi-Monthly",C51+15,Payment_Freq="Semi-Annually",EDATE(C51,6),Payment_Freq="Quarterly",EDATE(C51,4)))</f>
        <v>46143</v>
      </c>
      <c r="D52" s="78">
        <f t="shared" si="6"/>
        <v>429.46</v>
      </c>
      <c r="E52" s="78">
        <f t="shared" si="5"/>
        <v>75</v>
      </c>
      <c r="F52" s="107"/>
      <c r="G52" s="78">
        <f t="shared" si="0"/>
        <v>312.91000000000003</v>
      </c>
      <c r="H52" s="78">
        <f t="shared" si="1"/>
        <v>191.55</v>
      </c>
      <c r="I52" s="78">
        <f t="shared" si="2"/>
        <v>74906.25</v>
      </c>
      <c r="J52" s="78"/>
      <c r="K52" s="78">
        <f t="shared" si="3"/>
        <v>78.23</v>
      </c>
      <c r="L52" s="78"/>
      <c r="M52" s="78">
        <f>IF(B52="","",IF(Rounding="Yes",ROUND(SUM($K$36:K52),2),SUM($K$36:K52)))</f>
        <v>1370.55</v>
      </c>
    </row>
    <row r="53" spans="2:13" ht="20" customHeight="1" x14ac:dyDescent="0.35">
      <c r="B53" s="87">
        <f t="shared" si="4"/>
        <v>18</v>
      </c>
      <c r="C53" s="106" cm="1">
        <f t="array" ref="C53">IF(B53="","",_xlfn.IFS(Payment_Freq="Monthly",EDATE(C52,1),Payment_Freq="Annually",EDATE(C52,12),Payment_Freq="Weekly",C52+7,Payment_Freq="Bi-Weekly",C52+14,Payment_Freq="Semi-Monthly",C52+15,Payment_Freq="Semi-Annually",EDATE(C52,6),Payment_Freq="Quarterly",EDATE(C52,4)))</f>
        <v>46174</v>
      </c>
      <c r="D53" s="78">
        <f t="shared" si="6"/>
        <v>429.46</v>
      </c>
      <c r="E53" s="78">
        <f t="shared" si="5"/>
        <v>75</v>
      </c>
      <c r="F53" s="107"/>
      <c r="G53" s="78">
        <f t="shared" si="0"/>
        <v>312.11</v>
      </c>
      <c r="H53" s="78">
        <f t="shared" si="1"/>
        <v>192.35</v>
      </c>
      <c r="I53" s="78">
        <f t="shared" si="2"/>
        <v>74713.899999999994</v>
      </c>
      <c r="J53" s="78"/>
      <c r="K53" s="78">
        <f t="shared" si="3"/>
        <v>78.03</v>
      </c>
      <c r="L53" s="78"/>
      <c r="M53" s="78">
        <f>IF(B53="","",IF(Rounding="Yes",ROUND(SUM($K$36:K53),2),SUM($K$36:K53)))</f>
        <v>1448.58</v>
      </c>
    </row>
    <row r="54" spans="2:13" ht="20" customHeight="1" x14ac:dyDescent="0.35">
      <c r="B54" s="87">
        <f t="shared" si="4"/>
        <v>19</v>
      </c>
      <c r="C54" s="106" cm="1">
        <f t="array" ref="C54">IF(B54="","",_xlfn.IFS(Payment_Freq="Monthly",EDATE(C53,1),Payment_Freq="Annually",EDATE(C53,12),Payment_Freq="Weekly",C53+7,Payment_Freq="Bi-Weekly",C53+14,Payment_Freq="Semi-Monthly",C53+15,Payment_Freq="Semi-Annually",EDATE(C53,6),Payment_Freq="Quarterly",EDATE(C53,4)))</f>
        <v>46204</v>
      </c>
      <c r="D54" s="78">
        <f t="shared" si="6"/>
        <v>429.46</v>
      </c>
      <c r="E54" s="78">
        <f t="shared" si="5"/>
        <v>75</v>
      </c>
      <c r="F54" s="107"/>
      <c r="G54" s="78">
        <f t="shared" si="0"/>
        <v>311.31</v>
      </c>
      <c r="H54" s="78">
        <f t="shared" si="1"/>
        <v>193.15</v>
      </c>
      <c r="I54" s="78">
        <f t="shared" si="2"/>
        <v>74520.75</v>
      </c>
      <c r="J54" s="78"/>
      <c r="K54" s="78">
        <f t="shared" si="3"/>
        <v>77.83</v>
      </c>
      <c r="L54" s="78"/>
      <c r="M54" s="78">
        <f>IF(B54="","",IF(Rounding="Yes",ROUND(SUM($K$36:K54),2),SUM($K$36:K54)))</f>
        <v>1526.41</v>
      </c>
    </row>
    <row r="55" spans="2:13" ht="20" customHeight="1" x14ac:dyDescent="0.35">
      <c r="B55" s="87">
        <f t="shared" si="4"/>
        <v>20</v>
      </c>
      <c r="C55" s="106" cm="1">
        <f t="array" ref="C55">IF(B55="","",_xlfn.IFS(Payment_Freq="Monthly",EDATE(C54,1),Payment_Freq="Annually",EDATE(C54,12),Payment_Freq="Weekly",C54+7,Payment_Freq="Bi-Weekly",C54+14,Payment_Freq="Semi-Monthly",C54+15,Payment_Freq="Semi-Annually",EDATE(C54,6),Payment_Freq="Quarterly",EDATE(C54,4)))</f>
        <v>46235</v>
      </c>
      <c r="D55" s="78">
        <f t="shared" si="6"/>
        <v>429.46</v>
      </c>
      <c r="E55" s="78">
        <f t="shared" si="5"/>
        <v>75</v>
      </c>
      <c r="F55" s="107"/>
      <c r="G55" s="78">
        <f t="shared" si="0"/>
        <v>310.5</v>
      </c>
      <c r="H55" s="78">
        <f t="shared" si="1"/>
        <v>193.96</v>
      </c>
      <c r="I55" s="78">
        <f t="shared" si="2"/>
        <v>74326.789999999994</v>
      </c>
      <c r="J55" s="78"/>
      <c r="K55" s="78">
        <f t="shared" si="3"/>
        <v>77.63</v>
      </c>
      <c r="L55" s="78"/>
      <c r="M55" s="78">
        <f>IF(B55="","",IF(Rounding="Yes",ROUND(SUM($K$36:K55),2),SUM($K$36:K55)))</f>
        <v>1604.04</v>
      </c>
    </row>
    <row r="56" spans="2:13" ht="20" customHeight="1" x14ac:dyDescent="0.35">
      <c r="B56" s="87">
        <f t="shared" si="4"/>
        <v>21</v>
      </c>
      <c r="C56" s="106" cm="1">
        <f t="array" ref="C56">IF(B56="","",_xlfn.IFS(Payment_Freq="Monthly",EDATE(C55,1),Payment_Freq="Annually",EDATE(C55,12),Payment_Freq="Weekly",C55+7,Payment_Freq="Bi-Weekly",C55+14,Payment_Freq="Semi-Monthly",C55+15,Payment_Freq="Semi-Annually",EDATE(C55,6),Payment_Freq="Quarterly",EDATE(C55,4)))</f>
        <v>46266</v>
      </c>
      <c r="D56" s="78">
        <f t="shared" si="6"/>
        <v>429.46</v>
      </c>
      <c r="E56" s="78">
        <f t="shared" si="5"/>
        <v>75</v>
      </c>
      <c r="F56" s="107"/>
      <c r="G56" s="78">
        <f t="shared" si="0"/>
        <v>309.69</v>
      </c>
      <c r="H56" s="78">
        <f t="shared" si="1"/>
        <v>194.77</v>
      </c>
      <c r="I56" s="78">
        <f t="shared" si="2"/>
        <v>74132.02</v>
      </c>
      <c r="J56" s="78"/>
      <c r="K56" s="78">
        <f t="shared" si="3"/>
        <v>77.42</v>
      </c>
      <c r="L56" s="78"/>
      <c r="M56" s="78">
        <f>IF(B56="","",IF(Rounding="Yes",ROUND(SUM($K$36:K56),2),SUM($K$36:K56)))</f>
        <v>1681.46</v>
      </c>
    </row>
    <row r="57" spans="2:13" ht="20" customHeight="1" x14ac:dyDescent="0.35">
      <c r="B57" s="87">
        <f t="shared" si="4"/>
        <v>22</v>
      </c>
      <c r="C57" s="106" cm="1">
        <f t="array" ref="C57">IF(B57="","",_xlfn.IFS(Payment_Freq="Monthly",EDATE(C56,1),Payment_Freq="Annually",EDATE(C56,12),Payment_Freq="Weekly",C56+7,Payment_Freq="Bi-Weekly",C56+14,Payment_Freq="Semi-Monthly",C56+15,Payment_Freq="Semi-Annually",EDATE(C56,6),Payment_Freq="Quarterly",EDATE(C56,4)))</f>
        <v>46296</v>
      </c>
      <c r="D57" s="78">
        <f t="shared" si="6"/>
        <v>429.46</v>
      </c>
      <c r="E57" s="78">
        <f t="shared" si="5"/>
        <v>75</v>
      </c>
      <c r="F57" s="107"/>
      <c r="G57" s="78">
        <f t="shared" si="0"/>
        <v>308.88</v>
      </c>
      <c r="H57" s="78">
        <f t="shared" si="1"/>
        <v>195.58</v>
      </c>
      <c r="I57" s="78">
        <f t="shared" si="2"/>
        <v>73936.44</v>
      </c>
      <c r="J57" s="78"/>
      <c r="K57" s="78">
        <f t="shared" si="3"/>
        <v>77.22</v>
      </c>
      <c r="L57" s="78"/>
      <c r="M57" s="78">
        <f>IF(B57="","",IF(Rounding="Yes",ROUND(SUM($K$36:K57),2),SUM($K$36:K57)))</f>
        <v>1758.68</v>
      </c>
    </row>
    <row r="58" spans="2:13" ht="20" customHeight="1" x14ac:dyDescent="0.35">
      <c r="B58" s="87">
        <f t="shared" si="4"/>
        <v>23</v>
      </c>
      <c r="C58" s="106" cm="1">
        <f t="array" ref="C58">IF(B58="","",_xlfn.IFS(Payment_Freq="Monthly",EDATE(C57,1),Payment_Freq="Annually",EDATE(C57,12),Payment_Freq="Weekly",C57+7,Payment_Freq="Bi-Weekly",C57+14,Payment_Freq="Semi-Monthly",C57+15,Payment_Freq="Semi-Annually",EDATE(C57,6),Payment_Freq="Quarterly",EDATE(C57,4)))</f>
        <v>46327</v>
      </c>
      <c r="D58" s="78">
        <f t="shared" si="6"/>
        <v>429.46</v>
      </c>
      <c r="E58" s="78">
        <f t="shared" si="5"/>
        <v>75</v>
      </c>
      <c r="F58" s="107"/>
      <c r="G58" s="78">
        <f t="shared" si="0"/>
        <v>308.07</v>
      </c>
      <c r="H58" s="78">
        <f t="shared" si="1"/>
        <v>196.39</v>
      </c>
      <c r="I58" s="78">
        <f t="shared" si="2"/>
        <v>73740.05</v>
      </c>
      <c r="J58" s="78"/>
      <c r="K58" s="78">
        <f t="shared" si="3"/>
        <v>77.02</v>
      </c>
      <c r="L58" s="78"/>
      <c r="M58" s="78">
        <f>IF(B58="","",IF(Rounding="Yes",ROUND(SUM($K$36:K58),2),SUM($K$36:K58)))</f>
        <v>1835.7</v>
      </c>
    </row>
    <row r="59" spans="2:13" ht="20" customHeight="1" x14ac:dyDescent="0.35">
      <c r="B59" s="87">
        <f t="shared" si="4"/>
        <v>24</v>
      </c>
      <c r="C59" s="106" cm="1">
        <f t="array" ref="C59">IF(B59="","",_xlfn.IFS(Payment_Freq="Monthly",EDATE(C58,1),Payment_Freq="Annually",EDATE(C58,12),Payment_Freq="Weekly",C58+7,Payment_Freq="Bi-Weekly",C58+14,Payment_Freq="Semi-Monthly",C58+15,Payment_Freq="Semi-Annually",EDATE(C58,6),Payment_Freq="Quarterly",EDATE(C58,4)))</f>
        <v>46357</v>
      </c>
      <c r="D59" s="78">
        <f t="shared" si="6"/>
        <v>429.46</v>
      </c>
      <c r="E59" s="78">
        <f t="shared" si="5"/>
        <v>75</v>
      </c>
      <c r="F59" s="107"/>
      <c r="G59" s="78">
        <f t="shared" si="0"/>
        <v>307.25</v>
      </c>
      <c r="H59" s="78">
        <f t="shared" si="1"/>
        <v>197.21</v>
      </c>
      <c r="I59" s="78">
        <f t="shared" si="2"/>
        <v>73542.84</v>
      </c>
      <c r="J59" s="78"/>
      <c r="K59" s="78">
        <f t="shared" si="3"/>
        <v>76.81</v>
      </c>
      <c r="L59" s="78"/>
      <c r="M59" s="78">
        <f>IF(B59="","",IF(Rounding="Yes",ROUND(SUM($K$36:K59),2),SUM($K$36:K59)))</f>
        <v>1912.51</v>
      </c>
    </row>
    <row r="60" spans="2:13" ht="20" customHeight="1" x14ac:dyDescent="0.35">
      <c r="B60" s="87">
        <f t="shared" si="4"/>
        <v>25</v>
      </c>
      <c r="C60" s="106" cm="1">
        <f t="array" ref="C60">IF(B60="","",_xlfn.IFS(Payment_Freq="Monthly",EDATE(C59,1),Payment_Freq="Annually",EDATE(C59,12),Payment_Freq="Weekly",C59+7,Payment_Freq="Bi-Weekly",C59+14,Payment_Freq="Semi-Monthly",C59+15,Payment_Freq="Semi-Annually",EDATE(C59,6),Payment_Freq="Quarterly",EDATE(C59,4)))</f>
        <v>46388</v>
      </c>
      <c r="D60" s="78">
        <f t="shared" si="6"/>
        <v>429.46</v>
      </c>
      <c r="E60" s="78">
        <f t="shared" si="5"/>
        <v>1075</v>
      </c>
      <c r="F60" s="107"/>
      <c r="G60" s="78">
        <f t="shared" si="0"/>
        <v>306.43</v>
      </c>
      <c r="H60" s="78">
        <f t="shared" si="1"/>
        <v>1198.03</v>
      </c>
      <c r="I60" s="78">
        <f t="shared" si="2"/>
        <v>72344.81</v>
      </c>
      <c r="J60" s="78"/>
      <c r="K60" s="78">
        <f t="shared" si="3"/>
        <v>76.61</v>
      </c>
      <c r="L60" s="78"/>
      <c r="M60" s="78">
        <f>IF(B60="","",IF(Rounding="Yes",ROUND(SUM($K$36:K60),2),SUM($K$36:K60)))</f>
        <v>1989.12</v>
      </c>
    </row>
    <row r="61" spans="2:13" ht="20" customHeight="1" x14ac:dyDescent="0.35">
      <c r="B61" s="87">
        <f>IF(OR(I60=0,I60="",B60&gt;=$G$25),"",B60+1)</f>
        <v>26</v>
      </c>
      <c r="C61" s="106" cm="1">
        <f t="array" ref="C61">IF(B61="","",_xlfn.IFS(Payment_Freq="Monthly",EDATE(C60,1),Payment_Freq="Annually",EDATE(C60,12),Payment_Freq="Weekly",C60+7,Payment_Freq="Bi-Weekly",C60+14,Payment_Freq="Semi-Monthly",C60+15,Payment_Freq="Semi-Annually",EDATE(C60,6),Payment_Freq="Quarterly",EDATE(C60,4)))</f>
        <v>46419</v>
      </c>
      <c r="D61" s="78">
        <f t="shared" si="6"/>
        <v>429.46</v>
      </c>
      <c r="E61" s="78">
        <f t="shared" si="5"/>
        <v>75</v>
      </c>
      <c r="F61" s="107"/>
      <c r="G61" s="78">
        <f t="shared" si="0"/>
        <v>301.44</v>
      </c>
      <c r="H61" s="78">
        <f t="shared" si="1"/>
        <v>203.02</v>
      </c>
      <c r="I61" s="78">
        <f t="shared" si="2"/>
        <v>72141.789999999994</v>
      </c>
      <c r="J61" s="78"/>
      <c r="K61" s="78">
        <f t="shared" si="3"/>
        <v>75.36</v>
      </c>
      <c r="L61" s="78"/>
      <c r="M61" s="78">
        <f>IF(B61="","",IF(Rounding="Yes",ROUND(SUM($K$36:K61),2),SUM($K$36:K61)))</f>
        <v>2064.48</v>
      </c>
    </row>
    <row r="62" spans="2:13" ht="20" customHeight="1" x14ac:dyDescent="0.35">
      <c r="B62" s="87">
        <f t="shared" si="4"/>
        <v>27</v>
      </c>
      <c r="C62" s="106" cm="1">
        <f t="array" ref="C62">IF(B62="","",_xlfn.IFS(Payment_Freq="Monthly",EDATE(C61,1),Payment_Freq="Annually",EDATE(C61,12),Payment_Freq="Weekly",C61+7,Payment_Freq="Bi-Weekly",C61+14,Payment_Freq="Semi-Monthly",C61+15,Payment_Freq="Semi-Annually",EDATE(C61,6),Payment_Freq="Quarterly",EDATE(C61,4)))</f>
        <v>46447</v>
      </c>
      <c r="D62" s="78">
        <f t="shared" si="6"/>
        <v>429.46</v>
      </c>
      <c r="E62" s="78">
        <f t="shared" si="5"/>
        <v>75</v>
      </c>
      <c r="F62" s="107"/>
      <c r="G62" s="78">
        <f t="shared" si="0"/>
        <v>300.58999999999997</v>
      </c>
      <c r="H62" s="78">
        <f t="shared" si="1"/>
        <v>203.87</v>
      </c>
      <c r="I62" s="78">
        <f t="shared" si="2"/>
        <v>71937.919999999998</v>
      </c>
      <c r="J62" s="78"/>
      <c r="K62" s="78">
        <f t="shared" si="3"/>
        <v>75.150000000000006</v>
      </c>
      <c r="L62" s="78"/>
      <c r="M62" s="78">
        <f>IF(B62="","",IF(Rounding="Yes",ROUND(SUM($K$36:K62),2),SUM($K$36:K62)))</f>
        <v>2139.63</v>
      </c>
    </row>
    <row r="63" spans="2:13" ht="20" customHeight="1" x14ac:dyDescent="0.35">
      <c r="B63" s="87">
        <f t="shared" si="4"/>
        <v>28</v>
      </c>
      <c r="C63" s="106" cm="1">
        <f t="array" ref="C63">IF(B63="","",_xlfn.IFS(Payment_Freq="Monthly",EDATE(C62,1),Payment_Freq="Annually",EDATE(C62,12),Payment_Freq="Weekly",C62+7,Payment_Freq="Bi-Weekly",C62+14,Payment_Freq="Semi-Monthly",C62+15,Payment_Freq="Semi-Annually",EDATE(C62,6),Payment_Freq="Quarterly",EDATE(C62,4)))</f>
        <v>46478</v>
      </c>
      <c r="D63" s="78">
        <f t="shared" si="6"/>
        <v>429.46</v>
      </c>
      <c r="E63" s="78">
        <f t="shared" si="5"/>
        <v>75</v>
      </c>
      <c r="F63" s="107"/>
      <c r="G63" s="78">
        <f t="shared" si="0"/>
        <v>299.74</v>
      </c>
      <c r="H63" s="78">
        <f t="shared" si="1"/>
        <v>204.72</v>
      </c>
      <c r="I63" s="78">
        <f t="shared" si="2"/>
        <v>71733.2</v>
      </c>
      <c r="J63" s="78"/>
      <c r="K63" s="78">
        <f t="shared" si="3"/>
        <v>74.94</v>
      </c>
      <c r="L63" s="78"/>
      <c r="M63" s="78">
        <f>IF(B63="","",IF(Rounding="Yes",ROUND(SUM($K$36:K63),2),SUM($K$36:K63)))</f>
        <v>2214.5700000000002</v>
      </c>
    </row>
    <row r="64" spans="2:13" ht="20" customHeight="1" x14ac:dyDescent="0.35">
      <c r="B64" s="87">
        <f t="shared" si="4"/>
        <v>29</v>
      </c>
      <c r="C64" s="106" cm="1">
        <f t="array" ref="C64">IF(B64="","",_xlfn.IFS(Payment_Freq="Monthly",EDATE(C63,1),Payment_Freq="Annually",EDATE(C63,12),Payment_Freq="Weekly",C63+7,Payment_Freq="Bi-Weekly",C63+14,Payment_Freq="Semi-Monthly",C63+15,Payment_Freq="Semi-Annually",EDATE(C63,6),Payment_Freq="Quarterly",EDATE(C63,4)))</f>
        <v>46508</v>
      </c>
      <c r="D64" s="78">
        <f t="shared" si="6"/>
        <v>429.46</v>
      </c>
      <c r="E64" s="78">
        <f t="shared" si="5"/>
        <v>75</v>
      </c>
      <c r="F64" s="107"/>
      <c r="G64" s="78">
        <f t="shared" si="0"/>
        <v>298.89</v>
      </c>
      <c r="H64" s="78">
        <f t="shared" si="1"/>
        <v>205.57</v>
      </c>
      <c r="I64" s="78">
        <f t="shared" si="2"/>
        <v>71527.63</v>
      </c>
      <c r="J64" s="78"/>
      <c r="K64" s="78">
        <f t="shared" si="3"/>
        <v>74.72</v>
      </c>
      <c r="L64" s="78"/>
      <c r="M64" s="78">
        <f>IF(B64="","",IF(Rounding="Yes",ROUND(SUM($K$36:K64),2),SUM($K$36:K64)))</f>
        <v>2289.29</v>
      </c>
    </row>
    <row r="65" spans="2:13" ht="20" customHeight="1" x14ac:dyDescent="0.35">
      <c r="B65" s="87">
        <f t="shared" si="4"/>
        <v>30</v>
      </c>
      <c r="C65" s="106" cm="1">
        <f t="array" ref="C65">IF(B65="","",_xlfn.IFS(Payment_Freq="Monthly",EDATE(C64,1),Payment_Freq="Annually",EDATE(C64,12),Payment_Freq="Weekly",C64+7,Payment_Freq="Bi-Weekly",C64+14,Payment_Freq="Semi-Monthly",C64+15,Payment_Freq="Semi-Annually",EDATE(C64,6),Payment_Freq="Quarterly",EDATE(C64,4)))</f>
        <v>46539</v>
      </c>
      <c r="D65" s="78">
        <f t="shared" si="6"/>
        <v>429.46</v>
      </c>
      <c r="E65" s="78">
        <f t="shared" si="5"/>
        <v>75</v>
      </c>
      <c r="F65" s="107"/>
      <c r="G65" s="78">
        <f t="shared" si="0"/>
        <v>298.02999999999997</v>
      </c>
      <c r="H65" s="78">
        <f t="shared" si="1"/>
        <v>206.43</v>
      </c>
      <c r="I65" s="78">
        <f t="shared" si="2"/>
        <v>71321.2</v>
      </c>
      <c r="J65" s="78"/>
      <c r="K65" s="78">
        <f t="shared" si="3"/>
        <v>74.510000000000005</v>
      </c>
      <c r="L65" s="78"/>
      <c r="M65" s="78">
        <f>IF(B65="","",IF(Rounding="Yes",ROUND(SUM($K$36:K65),2),SUM($K$36:K65)))</f>
        <v>2363.8000000000002</v>
      </c>
    </row>
    <row r="66" spans="2:13" ht="20" customHeight="1" x14ac:dyDescent="0.35">
      <c r="B66" s="87">
        <f t="shared" si="4"/>
        <v>31</v>
      </c>
      <c r="C66" s="106" cm="1">
        <f t="array" ref="C66">IF(B66="","",_xlfn.IFS(Payment_Freq="Monthly",EDATE(C65,1),Payment_Freq="Annually",EDATE(C65,12),Payment_Freq="Weekly",C65+7,Payment_Freq="Bi-Weekly",C65+14,Payment_Freq="Semi-Monthly",C65+15,Payment_Freq="Semi-Annually",EDATE(C65,6),Payment_Freq="Quarterly",EDATE(C65,4)))</f>
        <v>46569</v>
      </c>
      <c r="D66" s="78">
        <f t="shared" si="6"/>
        <v>429.46</v>
      </c>
      <c r="E66" s="78">
        <f t="shared" si="5"/>
        <v>75</v>
      </c>
      <c r="F66" s="107"/>
      <c r="G66" s="78">
        <f t="shared" si="0"/>
        <v>297.17</v>
      </c>
      <c r="H66" s="78">
        <f t="shared" si="1"/>
        <v>207.29</v>
      </c>
      <c r="I66" s="78">
        <f t="shared" si="2"/>
        <v>71113.91</v>
      </c>
      <c r="J66" s="78"/>
      <c r="K66" s="78">
        <f t="shared" si="3"/>
        <v>74.290000000000006</v>
      </c>
      <c r="L66" s="78"/>
      <c r="M66" s="78">
        <f>IF(B66="","",IF(Rounding="Yes",ROUND(SUM($K$36:K66),2),SUM($K$36:K66)))</f>
        <v>2438.09</v>
      </c>
    </row>
    <row r="67" spans="2:13" ht="20" customHeight="1" x14ac:dyDescent="0.35">
      <c r="B67" s="87">
        <f t="shared" si="4"/>
        <v>32</v>
      </c>
      <c r="C67" s="106" cm="1">
        <f t="array" ref="C67">IF(B67="","",_xlfn.IFS(Payment_Freq="Monthly",EDATE(C66,1),Payment_Freq="Annually",EDATE(C66,12),Payment_Freq="Weekly",C66+7,Payment_Freq="Bi-Weekly",C66+14,Payment_Freq="Semi-Monthly",C66+15,Payment_Freq="Semi-Annually",EDATE(C66,6),Payment_Freq="Quarterly",EDATE(C66,4)))</f>
        <v>46600</v>
      </c>
      <c r="D67" s="78">
        <f t="shared" si="6"/>
        <v>429.46</v>
      </c>
      <c r="E67" s="78">
        <f t="shared" si="5"/>
        <v>75</v>
      </c>
      <c r="F67" s="107"/>
      <c r="G67" s="78">
        <f t="shared" si="0"/>
        <v>296.31</v>
      </c>
      <c r="H67" s="78">
        <f t="shared" si="1"/>
        <v>208.15</v>
      </c>
      <c r="I67" s="78">
        <f t="shared" si="2"/>
        <v>70905.759999999995</v>
      </c>
      <c r="J67" s="78"/>
      <c r="K67" s="78">
        <f t="shared" si="3"/>
        <v>74.08</v>
      </c>
      <c r="L67" s="78"/>
      <c r="M67" s="78">
        <f>IF(B67="","",IF(Rounding="Yes",ROUND(SUM($K$36:K67),2),SUM($K$36:K67)))</f>
        <v>2512.17</v>
      </c>
    </row>
    <row r="68" spans="2:13" ht="20" customHeight="1" x14ac:dyDescent="0.35">
      <c r="B68" s="87">
        <f t="shared" si="4"/>
        <v>33</v>
      </c>
      <c r="C68" s="106" cm="1">
        <f t="array" ref="C68">IF(B68="","",_xlfn.IFS(Payment_Freq="Monthly",EDATE(C67,1),Payment_Freq="Annually",EDATE(C67,12),Payment_Freq="Weekly",C67+7,Payment_Freq="Bi-Weekly",C67+14,Payment_Freq="Semi-Monthly",C67+15,Payment_Freq="Semi-Annually",EDATE(C67,6),Payment_Freq="Quarterly",EDATE(C67,4)))</f>
        <v>46631</v>
      </c>
      <c r="D68" s="78">
        <f t="shared" si="6"/>
        <v>429.46</v>
      </c>
      <c r="E68" s="78">
        <f t="shared" si="5"/>
        <v>75</v>
      </c>
      <c r="F68" s="107"/>
      <c r="G68" s="78">
        <f t="shared" si="0"/>
        <v>295.44</v>
      </c>
      <c r="H68" s="78">
        <f t="shared" si="1"/>
        <v>209.02</v>
      </c>
      <c r="I68" s="78">
        <f t="shared" si="2"/>
        <v>70696.740000000005</v>
      </c>
      <c r="J68" s="78"/>
      <c r="K68" s="78">
        <f t="shared" si="3"/>
        <v>73.86</v>
      </c>
      <c r="L68" s="78"/>
      <c r="M68" s="78">
        <f>IF(B68="","",IF(Rounding="Yes",ROUND(SUM($K$36:K68),2),SUM($K$36:K68)))</f>
        <v>2586.0300000000002</v>
      </c>
    </row>
    <row r="69" spans="2:13" ht="20" customHeight="1" x14ac:dyDescent="0.35">
      <c r="B69" s="87">
        <f t="shared" si="4"/>
        <v>34</v>
      </c>
      <c r="C69" s="106" cm="1">
        <f t="array" ref="C69">IF(B69="","",_xlfn.IFS(Payment_Freq="Monthly",EDATE(C68,1),Payment_Freq="Annually",EDATE(C68,12),Payment_Freq="Weekly",C68+7,Payment_Freq="Bi-Weekly",C68+14,Payment_Freq="Semi-Monthly",C68+15,Payment_Freq="Semi-Annually",EDATE(C68,6),Payment_Freq="Quarterly",EDATE(C68,4)))</f>
        <v>46661</v>
      </c>
      <c r="D69" s="78">
        <f t="shared" si="6"/>
        <v>429.46</v>
      </c>
      <c r="E69" s="78">
        <f t="shared" si="5"/>
        <v>75</v>
      </c>
      <c r="F69" s="107"/>
      <c r="G69" s="78">
        <f t="shared" si="0"/>
        <v>294.57</v>
      </c>
      <c r="H69" s="78">
        <f t="shared" si="1"/>
        <v>209.89</v>
      </c>
      <c r="I69" s="78">
        <f t="shared" si="2"/>
        <v>70486.850000000006</v>
      </c>
      <c r="J69" s="78"/>
      <c r="K69" s="78">
        <f t="shared" si="3"/>
        <v>73.64</v>
      </c>
      <c r="L69" s="78"/>
      <c r="M69" s="78">
        <f>IF(B69="","",IF(Rounding="Yes",ROUND(SUM($K$36:K69),2),SUM($K$36:K69)))</f>
        <v>2659.67</v>
      </c>
    </row>
    <row r="70" spans="2:13" ht="20" customHeight="1" x14ac:dyDescent="0.35">
      <c r="B70" s="87">
        <f t="shared" si="4"/>
        <v>35</v>
      </c>
      <c r="C70" s="106" cm="1">
        <f t="array" ref="C70">IF(B70="","",_xlfn.IFS(Payment_Freq="Monthly",EDATE(C69,1),Payment_Freq="Annually",EDATE(C69,12),Payment_Freq="Weekly",C69+7,Payment_Freq="Bi-Weekly",C69+14,Payment_Freq="Semi-Monthly",C69+15,Payment_Freq="Semi-Annually",EDATE(C69,6),Payment_Freq="Quarterly",EDATE(C69,4)))</f>
        <v>46692</v>
      </c>
      <c r="D70" s="78">
        <f t="shared" si="6"/>
        <v>429.46</v>
      </c>
      <c r="E70" s="78">
        <f t="shared" si="5"/>
        <v>75</v>
      </c>
      <c r="F70" s="107"/>
      <c r="G70" s="78">
        <f t="shared" si="0"/>
        <v>293.7</v>
      </c>
      <c r="H70" s="78">
        <f t="shared" si="1"/>
        <v>210.76</v>
      </c>
      <c r="I70" s="78">
        <f t="shared" si="2"/>
        <v>70276.09</v>
      </c>
      <c r="J70" s="78"/>
      <c r="K70" s="78">
        <f t="shared" si="3"/>
        <v>73.430000000000007</v>
      </c>
      <c r="L70" s="78"/>
      <c r="M70" s="78">
        <f>IF(B70="","",IF(Rounding="Yes",ROUND(SUM($K$36:K70),2),SUM($K$36:K70)))</f>
        <v>2733.1</v>
      </c>
    </row>
    <row r="71" spans="2:13" ht="20" customHeight="1" x14ac:dyDescent="0.35">
      <c r="B71" s="87">
        <f t="shared" si="4"/>
        <v>36</v>
      </c>
      <c r="C71" s="106" cm="1">
        <f t="array" ref="C71">IF(B71="","",_xlfn.IFS(Payment_Freq="Monthly",EDATE(C70,1),Payment_Freq="Annually",EDATE(C70,12),Payment_Freq="Weekly",C70+7,Payment_Freq="Bi-Weekly",C70+14,Payment_Freq="Semi-Monthly",C70+15,Payment_Freq="Semi-Annually",EDATE(C70,6),Payment_Freq="Quarterly",EDATE(C70,4)))</f>
        <v>46722</v>
      </c>
      <c r="D71" s="78">
        <f t="shared" si="6"/>
        <v>429.46</v>
      </c>
      <c r="E71" s="78">
        <f t="shared" si="5"/>
        <v>75</v>
      </c>
      <c r="F71" s="107"/>
      <c r="G71" s="78">
        <f t="shared" si="0"/>
        <v>292.82</v>
      </c>
      <c r="H71" s="78">
        <f t="shared" si="1"/>
        <v>211.64</v>
      </c>
      <c r="I71" s="78">
        <f t="shared" si="2"/>
        <v>70064.45</v>
      </c>
      <c r="J71" s="78"/>
      <c r="K71" s="78">
        <f t="shared" si="3"/>
        <v>73.209999999999994</v>
      </c>
      <c r="L71" s="78"/>
      <c r="M71" s="78">
        <f>IF(B71="","",IF(Rounding="Yes",ROUND(SUM($K$36:K71),2),SUM($K$36:K71)))</f>
        <v>2806.31</v>
      </c>
    </row>
    <row r="72" spans="2:13" ht="20" customHeight="1" x14ac:dyDescent="0.35">
      <c r="B72" s="87">
        <f t="shared" si="4"/>
        <v>37</v>
      </c>
      <c r="C72" s="106" cm="1">
        <f t="array" ref="C72">IF(B72="","",_xlfn.IFS(Payment_Freq="Monthly",EDATE(C71,1),Payment_Freq="Annually",EDATE(C71,12),Payment_Freq="Weekly",C71+7,Payment_Freq="Bi-Weekly",C71+14,Payment_Freq="Semi-Monthly",C71+15,Payment_Freq="Semi-Annually",EDATE(C71,6),Payment_Freq="Quarterly",EDATE(C71,4)))</f>
        <v>46753</v>
      </c>
      <c r="D72" s="78">
        <f t="shared" si="6"/>
        <v>429.46</v>
      </c>
      <c r="E72" s="78">
        <f t="shared" si="5"/>
        <v>1075</v>
      </c>
      <c r="F72" s="107"/>
      <c r="G72" s="78">
        <f t="shared" si="0"/>
        <v>291.94</v>
      </c>
      <c r="H72" s="78">
        <f t="shared" si="1"/>
        <v>1212.52</v>
      </c>
      <c r="I72" s="78">
        <f t="shared" si="2"/>
        <v>68851.929999999993</v>
      </c>
      <c r="J72" s="78"/>
      <c r="K72" s="78">
        <f t="shared" si="3"/>
        <v>72.989999999999995</v>
      </c>
      <c r="L72" s="78"/>
      <c r="M72" s="78">
        <f>IF(B72="","",IF(Rounding="Yes",ROUND(SUM($K$36:K72),2),SUM($K$36:K72)))</f>
        <v>2879.3</v>
      </c>
    </row>
    <row r="73" spans="2:13" ht="20" customHeight="1" x14ac:dyDescent="0.35">
      <c r="B73" s="87">
        <f t="shared" si="4"/>
        <v>38</v>
      </c>
      <c r="C73" s="106" cm="1">
        <f t="array" ref="C73">IF(B73="","",_xlfn.IFS(Payment_Freq="Monthly",EDATE(C72,1),Payment_Freq="Annually",EDATE(C72,12),Payment_Freq="Weekly",C72+7,Payment_Freq="Bi-Weekly",C72+14,Payment_Freq="Semi-Monthly",C72+15,Payment_Freq="Semi-Annually",EDATE(C72,6),Payment_Freq="Quarterly",EDATE(C72,4)))</f>
        <v>46784</v>
      </c>
      <c r="D73" s="78">
        <f t="shared" si="6"/>
        <v>429.46</v>
      </c>
      <c r="E73" s="78">
        <f t="shared" si="5"/>
        <v>75</v>
      </c>
      <c r="F73" s="107"/>
      <c r="G73" s="78">
        <f t="shared" si="0"/>
        <v>286.88</v>
      </c>
      <c r="H73" s="78">
        <f t="shared" si="1"/>
        <v>217.58</v>
      </c>
      <c r="I73" s="78">
        <f t="shared" si="2"/>
        <v>68634.350000000006</v>
      </c>
      <c r="J73" s="78"/>
      <c r="K73" s="78">
        <f t="shared" si="3"/>
        <v>71.72</v>
      </c>
      <c r="L73" s="78"/>
      <c r="M73" s="78">
        <f>IF(B73="","",IF(Rounding="Yes",ROUND(SUM($K$36:K73),2),SUM($K$36:K73)))</f>
        <v>2951.02</v>
      </c>
    </row>
    <row r="74" spans="2:13" ht="20" customHeight="1" x14ac:dyDescent="0.35">
      <c r="B74" s="87">
        <f t="shared" si="4"/>
        <v>39</v>
      </c>
      <c r="C74" s="106" cm="1">
        <f t="array" ref="C74">IF(B74="","",_xlfn.IFS(Payment_Freq="Monthly",EDATE(C73,1),Payment_Freq="Annually",EDATE(C73,12),Payment_Freq="Weekly",C73+7,Payment_Freq="Bi-Weekly",C73+14,Payment_Freq="Semi-Monthly",C73+15,Payment_Freq="Semi-Annually",EDATE(C73,6),Payment_Freq="Quarterly",EDATE(C73,4)))</f>
        <v>46813</v>
      </c>
      <c r="D74" s="78">
        <f t="shared" si="6"/>
        <v>429.46</v>
      </c>
      <c r="E74" s="78">
        <f t="shared" si="5"/>
        <v>75</v>
      </c>
      <c r="F74" s="107"/>
      <c r="G74" s="78">
        <f t="shared" si="0"/>
        <v>285.98</v>
      </c>
      <c r="H74" s="78">
        <f t="shared" si="1"/>
        <v>218.48</v>
      </c>
      <c r="I74" s="78">
        <f t="shared" si="2"/>
        <v>68415.87</v>
      </c>
      <c r="J74" s="78"/>
      <c r="K74" s="78">
        <f t="shared" si="3"/>
        <v>71.5</v>
      </c>
      <c r="L74" s="78"/>
      <c r="M74" s="78">
        <f>IF(B74="","",IF(Rounding="Yes",ROUND(SUM($K$36:K74),2),SUM($K$36:K74)))</f>
        <v>3022.52</v>
      </c>
    </row>
    <row r="75" spans="2:13" ht="20" customHeight="1" x14ac:dyDescent="0.35">
      <c r="B75" s="87">
        <f t="shared" si="4"/>
        <v>40</v>
      </c>
      <c r="C75" s="106" cm="1">
        <f t="array" ref="C75">IF(B75="","",_xlfn.IFS(Payment_Freq="Monthly",EDATE(C74,1),Payment_Freq="Annually",EDATE(C74,12),Payment_Freq="Weekly",C74+7,Payment_Freq="Bi-Weekly",C74+14,Payment_Freq="Semi-Monthly",C74+15,Payment_Freq="Semi-Annually",EDATE(C74,6),Payment_Freq="Quarterly",EDATE(C74,4)))</f>
        <v>46844</v>
      </c>
      <c r="D75" s="78">
        <f t="shared" si="6"/>
        <v>429.46</v>
      </c>
      <c r="E75" s="78">
        <f t="shared" si="5"/>
        <v>75</v>
      </c>
      <c r="F75" s="107"/>
      <c r="G75" s="78">
        <f t="shared" si="0"/>
        <v>285.07</v>
      </c>
      <c r="H75" s="78">
        <f t="shared" si="1"/>
        <v>219.39</v>
      </c>
      <c r="I75" s="78">
        <f t="shared" si="2"/>
        <v>68196.479999999996</v>
      </c>
      <c r="J75" s="78"/>
      <c r="K75" s="78">
        <f t="shared" si="3"/>
        <v>71.27</v>
      </c>
      <c r="L75" s="78"/>
      <c r="M75" s="78">
        <f>IF(B75="","",IF(Rounding="Yes",ROUND(SUM($K$36:K75),2),SUM($K$36:K75)))</f>
        <v>3093.79</v>
      </c>
    </row>
    <row r="76" spans="2:13" ht="20" customHeight="1" x14ac:dyDescent="0.35">
      <c r="B76" s="87">
        <f t="shared" si="4"/>
        <v>41</v>
      </c>
      <c r="C76" s="106" cm="1">
        <f t="array" ref="C76">IF(B76="","",_xlfn.IFS(Payment_Freq="Monthly",EDATE(C75,1),Payment_Freq="Annually",EDATE(C75,12),Payment_Freq="Weekly",C75+7,Payment_Freq="Bi-Weekly",C75+14,Payment_Freq="Semi-Monthly",C75+15,Payment_Freq="Semi-Annually",EDATE(C75,6),Payment_Freq="Quarterly",EDATE(C75,4)))</f>
        <v>46874</v>
      </c>
      <c r="D76" s="78">
        <f t="shared" si="6"/>
        <v>429.46</v>
      </c>
      <c r="E76" s="78">
        <f t="shared" si="5"/>
        <v>75</v>
      </c>
      <c r="F76" s="107"/>
      <c r="G76" s="78">
        <f t="shared" si="0"/>
        <v>284.14999999999998</v>
      </c>
      <c r="H76" s="78">
        <f t="shared" si="1"/>
        <v>220.31</v>
      </c>
      <c r="I76" s="78">
        <f t="shared" si="2"/>
        <v>67976.17</v>
      </c>
      <c r="J76" s="78"/>
      <c r="K76" s="78">
        <f t="shared" si="3"/>
        <v>71.040000000000006</v>
      </c>
      <c r="L76" s="78"/>
      <c r="M76" s="78">
        <f>IF(B76="","",IF(Rounding="Yes",ROUND(SUM($K$36:K76),2),SUM($K$36:K76)))</f>
        <v>3164.83</v>
      </c>
    </row>
    <row r="77" spans="2:13" ht="20" customHeight="1" x14ac:dyDescent="0.35">
      <c r="B77" s="87">
        <f t="shared" si="4"/>
        <v>42</v>
      </c>
      <c r="C77" s="106" cm="1">
        <f t="array" ref="C77">IF(B77="","",_xlfn.IFS(Payment_Freq="Monthly",EDATE(C76,1),Payment_Freq="Annually",EDATE(C76,12),Payment_Freq="Weekly",C76+7,Payment_Freq="Bi-Weekly",C76+14,Payment_Freq="Semi-Monthly",C76+15,Payment_Freq="Semi-Annually",EDATE(C76,6),Payment_Freq="Quarterly",EDATE(C76,4)))</f>
        <v>46905</v>
      </c>
      <c r="D77" s="78">
        <f t="shared" si="6"/>
        <v>429.46</v>
      </c>
      <c r="E77" s="78">
        <f t="shared" si="5"/>
        <v>75</v>
      </c>
      <c r="F77" s="107"/>
      <c r="G77" s="78">
        <f t="shared" si="0"/>
        <v>283.23</v>
      </c>
      <c r="H77" s="78">
        <f t="shared" si="1"/>
        <v>221.23</v>
      </c>
      <c r="I77" s="78">
        <f t="shared" si="2"/>
        <v>67754.94</v>
      </c>
      <c r="J77" s="78"/>
      <c r="K77" s="78">
        <f t="shared" si="3"/>
        <v>70.81</v>
      </c>
      <c r="L77" s="78"/>
      <c r="M77" s="78">
        <f>IF(B77="","",IF(Rounding="Yes",ROUND(SUM($K$36:K77),2),SUM($K$36:K77)))</f>
        <v>3235.64</v>
      </c>
    </row>
    <row r="78" spans="2:13" ht="20" customHeight="1" x14ac:dyDescent="0.35">
      <c r="B78" s="87">
        <f t="shared" si="4"/>
        <v>43</v>
      </c>
      <c r="C78" s="106" cm="1">
        <f t="array" ref="C78">IF(B78="","",_xlfn.IFS(Payment_Freq="Monthly",EDATE(C77,1),Payment_Freq="Annually",EDATE(C77,12),Payment_Freq="Weekly",C77+7,Payment_Freq="Bi-Weekly",C77+14,Payment_Freq="Semi-Monthly",C77+15,Payment_Freq="Semi-Annually",EDATE(C77,6),Payment_Freq="Quarterly",EDATE(C77,4)))</f>
        <v>46935</v>
      </c>
      <c r="D78" s="78">
        <f t="shared" si="6"/>
        <v>429.46</v>
      </c>
      <c r="E78" s="78">
        <f t="shared" si="5"/>
        <v>75</v>
      </c>
      <c r="F78" s="107"/>
      <c r="G78" s="78">
        <f t="shared" si="0"/>
        <v>282.31</v>
      </c>
      <c r="H78" s="78">
        <f t="shared" si="1"/>
        <v>222.15</v>
      </c>
      <c r="I78" s="78">
        <f t="shared" si="2"/>
        <v>67532.789999999994</v>
      </c>
      <c r="J78" s="78"/>
      <c r="K78" s="78">
        <f t="shared" si="3"/>
        <v>70.58</v>
      </c>
      <c r="L78" s="78"/>
      <c r="M78" s="78">
        <f>IF(B78="","",IF(Rounding="Yes",ROUND(SUM($K$36:K78),2),SUM($K$36:K78)))</f>
        <v>3306.22</v>
      </c>
    </row>
    <row r="79" spans="2:13" ht="20" customHeight="1" x14ac:dyDescent="0.35">
      <c r="B79" s="87">
        <f t="shared" si="4"/>
        <v>44</v>
      </c>
      <c r="C79" s="106" cm="1">
        <f t="array" ref="C79">IF(B79="","",_xlfn.IFS(Payment_Freq="Monthly",EDATE(C78,1),Payment_Freq="Annually",EDATE(C78,12),Payment_Freq="Weekly",C78+7,Payment_Freq="Bi-Weekly",C78+14,Payment_Freq="Semi-Monthly",C78+15,Payment_Freq="Semi-Annually",EDATE(C78,6),Payment_Freq="Quarterly",EDATE(C78,4)))</f>
        <v>46966</v>
      </c>
      <c r="D79" s="78">
        <f t="shared" si="6"/>
        <v>429.46</v>
      </c>
      <c r="E79" s="78">
        <f t="shared" si="5"/>
        <v>75</v>
      </c>
      <c r="F79" s="107"/>
      <c r="G79" s="78">
        <f t="shared" si="0"/>
        <v>281.39</v>
      </c>
      <c r="H79" s="78">
        <f t="shared" si="1"/>
        <v>223.07</v>
      </c>
      <c r="I79" s="78">
        <f t="shared" si="2"/>
        <v>67309.72</v>
      </c>
      <c r="J79" s="78"/>
      <c r="K79" s="78">
        <f t="shared" si="3"/>
        <v>70.349999999999994</v>
      </c>
      <c r="L79" s="78"/>
      <c r="M79" s="78">
        <f>IF(B79="","",IF(Rounding="Yes",ROUND(SUM($K$36:K79),2),SUM($K$36:K79)))</f>
        <v>3376.57</v>
      </c>
    </row>
    <row r="80" spans="2:13" ht="20" customHeight="1" x14ac:dyDescent="0.35">
      <c r="B80" s="87">
        <f t="shared" si="4"/>
        <v>45</v>
      </c>
      <c r="C80" s="106" cm="1">
        <f t="array" ref="C80">IF(B80="","",_xlfn.IFS(Payment_Freq="Monthly",EDATE(C79,1),Payment_Freq="Annually",EDATE(C79,12),Payment_Freq="Weekly",C79+7,Payment_Freq="Bi-Weekly",C79+14,Payment_Freq="Semi-Monthly",C79+15,Payment_Freq="Semi-Annually",EDATE(C79,6),Payment_Freq="Quarterly",EDATE(C79,4)))</f>
        <v>46997</v>
      </c>
      <c r="D80" s="78">
        <f t="shared" si="6"/>
        <v>429.46</v>
      </c>
      <c r="E80" s="78">
        <f t="shared" si="5"/>
        <v>75</v>
      </c>
      <c r="F80" s="107"/>
      <c r="G80" s="78">
        <f t="shared" si="0"/>
        <v>280.45999999999998</v>
      </c>
      <c r="H80" s="78">
        <f t="shared" si="1"/>
        <v>224</v>
      </c>
      <c r="I80" s="78">
        <f t="shared" si="2"/>
        <v>67085.72</v>
      </c>
      <c r="J80" s="78"/>
      <c r="K80" s="78">
        <f t="shared" si="3"/>
        <v>70.12</v>
      </c>
      <c r="L80" s="78"/>
      <c r="M80" s="78">
        <f>IF(B80="","",IF(Rounding="Yes",ROUND(SUM($K$36:K80),2),SUM($K$36:K80)))</f>
        <v>3446.69</v>
      </c>
    </row>
    <row r="81" spans="2:13" ht="20" customHeight="1" x14ac:dyDescent="0.35">
      <c r="B81" s="87">
        <f t="shared" si="4"/>
        <v>46</v>
      </c>
      <c r="C81" s="106" cm="1">
        <f t="array" ref="C81">IF(B81="","",_xlfn.IFS(Payment_Freq="Monthly",EDATE(C80,1),Payment_Freq="Annually",EDATE(C80,12),Payment_Freq="Weekly",C80+7,Payment_Freq="Bi-Weekly",C80+14,Payment_Freq="Semi-Monthly",C80+15,Payment_Freq="Semi-Annually",EDATE(C80,6),Payment_Freq="Quarterly",EDATE(C80,4)))</f>
        <v>47027</v>
      </c>
      <c r="D81" s="78">
        <f t="shared" si="6"/>
        <v>429.46</v>
      </c>
      <c r="E81" s="78">
        <f t="shared" si="5"/>
        <v>75</v>
      </c>
      <c r="F81" s="107"/>
      <c r="G81" s="78">
        <f t="shared" si="0"/>
        <v>279.52</v>
      </c>
      <c r="H81" s="78">
        <f t="shared" si="1"/>
        <v>224.94</v>
      </c>
      <c r="I81" s="78">
        <f t="shared" si="2"/>
        <v>66860.78</v>
      </c>
      <c r="J81" s="78"/>
      <c r="K81" s="78">
        <f t="shared" si="3"/>
        <v>69.88</v>
      </c>
      <c r="L81" s="78"/>
      <c r="M81" s="78">
        <f>IF(B81="","",IF(Rounding="Yes",ROUND(SUM($K$36:K81),2),SUM($K$36:K81)))</f>
        <v>3516.57</v>
      </c>
    </row>
    <row r="82" spans="2:13" ht="20" customHeight="1" x14ac:dyDescent="0.35">
      <c r="B82" s="87">
        <f t="shared" si="4"/>
        <v>47</v>
      </c>
      <c r="C82" s="106" cm="1">
        <f t="array" ref="C82">IF(B82="","",_xlfn.IFS(Payment_Freq="Monthly",EDATE(C81,1),Payment_Freq="Annually",EDATE(C81,12),Payment_Freq="Weekly",C81+7,Payment_Freq="Bi-Weekly",C81+14,Payment_Freq="Semi-Monthly",C81+15,Payment_Freq="Semi-Annually",EDATE(C81,6),Payment_Freq="Quarterly",EDATE(C81,4)))</f>
        <v>47058</v>
      </c>
      <c r="D82" s="78">
        <f t="shared" si="6"/>
        <v>429.46</v>
      </c>
      <c r="E82" s="78">
        <f t="shared" si="5"/>
        <v>75</v>
      </c>
      <c r="F82" s="107"/>
      <c r="G82" s="78">
        <f t="shared" si="0"/>
        <v>278.58999999999997</v>
      </c>
      <c r="H82" s="78">
        <f t="shared" si="1"/>
        <v>225.87</v>
      </c>
      <c r="I82" s="78">
        <f t="shared" si="2"/>
        <v>66634.91</v>
      </c>
      <c r="J82" s="78"/>
      <c r="K82" s="78">
        <f t="shared" si="3"/>
        <v>69.650000000000006</v>
      </c>
      <c r="L82" s="78"/>
      <c r="M82" s="78">
        <f>IF(B82="","",IF(Rounding="Yes",ROUND(SUM($K$36:K82),2),SUM($K$36:K82)))</f>
        <v>3586.22</v>
      </c>
    </row>
    <row r="83" spans="2:13" ht="20" customHeight="1" x14ac:dyDescent="0.35">
      <c r="B83" s="87">
        <f t="shared" si="4"/>
        <v>48</v>
      </c>
      <c r="C83" s="106" cm="1">
        <f t="array" ref="C83">IF(B83="","",_xlfn.IFS(Payment_Freq="Monthly",EDATE(C82,1),Payment_Freq="Annually",EDATE(C82,12),Payment_Freq="Weekly",C82+7,Payment_Freq="Bi-Weekly",C82+14,Payment_Freq="Semi-Monthly",C82+15,Payment_Freq="Semi-Annually",EDATE(C82,6),Payment_Freq="Quarterly",EDATE(C82,4)))</f>
        <v>47088</v>
      </c>
      <c r="D83" s="78">
        <f t="shared" si="6"/>
        <v>429.46</v>
      </c>
      <c r="E83" s="78">
        <f t="shared" si="5"/>
        <v>75</v>
      </c>
      <c r="F83" s="107"/>
      <c r="G83" s="78">
        <f t="shared" si="0"/>
        <v>277.64999999999998</v>
      </c>
      <c r="H83" s="78">
        <f t="shared" si="1"/>
        <v>226.81</v>
      </c>
      <c r="I83" s="78">
        <f t="shared" si="2"/>
        <v>66408.100000000006</v>
      </c>
      <c r="J83" s="78"/>
      <c r="K83" s="78">
        <f t="shared" si="3"/>
        <v>69.41</v>
      </c>
      <c r="L83" s="78"/>
      <c r="M83" s="78">
        <f>IF(B83="","",IF(Rounding="Yes",ROUND(SUM($K$36:K83),2),SUM($K$36:K83)))</f>
        <v>3655.63</v>
      </c>
    </row>
    <row r="84" spans="2:13" ht="20" customHeight="1" x14ac:dyDescent="0.35">
      <c r="B84" s="87">
        <f t="shared" si="4"/>
        <v>49</v>
      </c>
      <c r="C84" s="106" cm="1">
        <f t="array" ref="C84">IF(B84="","",_xlfn.IFS(Payment_Freq="Monthly",EDATE(C83,1),Payment_Freq="Annually",EDATE(C83,12),Payment_Freq="Weekly",C83+7,Payment_Freq="Bi-Weekly",C83+14,Payment_Freq="Semi-Monthly",C83+15,Payment_Freq="Semi-Annually",EDATE(C83,6),Payment_Freq="Quarterly",EDATE(C83,4)))</f>
        <v>47119</v>
      </c>
      <c r="D84" s="78">
        <f t="shared" si="6"/>
        <v>429.46</v>
      </c>
      <c r="E84" s="78">
        <f t="shared" si="5"/>
        <v>1075</v>
      </c>
      <c r="F84" s="107"/>
      <c r="G84" s="78">
        <f t="shared" si="0"/>
        <v>276.7</v>
      </c>
      <c r="H84" s="78">
        <f t="shared" si="1"/>
        <v>1227.76</v>
      </c>
      <c r="I84" s="78">
        <f t="shared" si="2"/>
        <v>65180.34</v>
      </c>
      <c r="J84" s="78"/>
      <c r="K84" s="78">
        <f t="shared" si="3"/>
        <v>69.180000000000007</v>
      </c>
      <c r="L84" s="78"/>
      <c r="M84" s="78">
        <f>IF(B84="","",IF(Rounding="Yes",ROUND(SUM($K$36:K84),2),SUM($K$36:K84)))</f>
        <v>3724.81</v>
      </c>
    </row>
    <row r="85" spans="2:13" ht="20" customHeight="1" x14ac:dyDescent="0.35">
      <c r="B85" s="87">
        <f t="shared" si="4"/>
        <v>50</v>
      </c>
      <c r="C85" s="106" cm="1">
        <f t="array" ref="C85">IF(B85="","",_xlfn.IFS(Payment_Freq="Monthly",EDATE(C84,1),Payment_Freq="Annually",EDATE(C84,12),Payment_Freq="Weekly",C84+7,Payment_Freq="Bi-Weekly",C84+14,Payment_Freq="Semi-Monthly",C84+15,Payment_Freq="Semi-Annually",EDATE(C84,6),Payment_Freq="Quarterly",EDATE(C84,4)))</f>
        <v>47150</v>
      </c>
      <c r="D85" s="78">
        <f t="shared" si="6"/>
        <v>429.46</v>
      </c>
      <c r="E85" s="78">
        <f t="shared" si="5"/>
        <v>75</v>
      </c>
      <c r="F85" s="107"/>
      <c r="G85" s="78">
        <f t="shared" si="0"/>
        <v>271.58</v>
      </c>
      <c r="H85" s="78">
        <f t="shared" si="1"/>
        <v>232.88</v>
      </c>
      <c r="I85" s="78">
        <f t="shared" si="2"/>
        <v>64947.46</v>
      </c>
      <c r="J85" s="78"/>
      <c r="K85" s="78">
        <f t="shared" si="3"/>
        <v>67.900000000000006</v>
      </c>
      <c r="L85" s="78"/>
      <c r="M85" s="78">
        <f>IF(B85="","",IF(Rounding="Yes",ROUND(SUM($K$36:K85),2),SUM($K$36:K85)))</f>
        <v>3792.71</v>
      </c>
    </row>
    <row r="86" spans="2:13" ht="20" customHeight="1" x14ac:dyDescent="0.35">
      <c r="B86" s="87">
        <f t="shared" si="4"/>
        <v>51</v>
      </c>
      <c r="C86" s="106" cm="1">
        <f t="array" ref="C86">IF(B86="","",_xlfn.IFS(Payment_Freq="Monthly",EDATE(C85,1),Payment_Freq="Annually",EDATE(C85,12),Payment_Freq="Weekly",C85+7,Payment_Freq="Bi-Weekly",C85+14,Payment_Freq="Semi-Monthly",C85+15,Payment_Freq="Semi-Annually",EDATE(C85,6),Payment_Freq="Quarterly",EDATE(C85,4)))</f>
        <v>47178</v>
      </c>
      <c r="D86" s="78">
        <f t="shared" si="6"/>
        <v>429.46</v>
      </c>
      <c r="E86" s="78">
        <f t="shared" si="5"/>
        <v>75</v>
      </c>
      <c r="F86" s="107"/>
      <c r="G86" s="78">
        <f t="shared" si="0"/>
        <v>270.61</v>
      </c>
      <c r="H86" s="78">
        <f t="shared" si="1"/>
        <v>233.85</v>
      </c>
      <c r="I86" s="78">
        <f t="shared" si="2"/>
        <v>64713.61</v>
      </c>
      <c r="J86" s="78"/>
      <c r="K86" s="78">
        <f t="shared" si="3"/>
        <v>67.650000000000006</v>
      </c>
      <c r="L86" s="78"/>
      <c r="M86" s="78">
        <f>IF(B86="","",IF(Rounding="Yes",ROUND(SUM($K$36:K86),2),SUM($K$36:K86)))</f>
        <v>3860.36</v>
      </c>
    </row>
    <row r="87" spans="2:13" ht="20" customHeight="1" x14ac:dyDescent="0.35">
      <c r="B87" s="87">
        <f t="shared" si="4"/>
        <v>52</v>
      </c>
      <c r="C87" s="106" cm="1">
        <f t="array" ref="C87">IF(B87="","",_xlfn.IFS(Payment_Freq="Monthly",EDATE(C86,1),Payment_Freq="Annually",EDATE(C86,12),Payment_Freq="Weekly",C86+7,Payment_Freq="Bi-Weekly",C86+14,Payment_Freq="Semi-Monthly",C86+15,Payment_Freq="Semi-Annually",EDATE(C86,6),Payment_Freq="Quarterly",EDATE(C86,4)))</f>
        <v>47209</v>
      </c>
      <c r="D87" s="78">
        <f t="shared" si="6"/>
        <v>429.46</v>
      </c>
      <c r="E87" s="78">
        <f t="shared" si="5"/>
        <v>75</v>
      </c>
      <c r="F87" s="107"/>
      <c r="G87" s="78">
        <f t="shared" si="0"/>
        <v>269.64</v>
      </c>
      <c r="H87" s="78">
        <f t="shared" si="1"/>
        <v>234.82</v>
      </c>
      <c r="I87" s="78">
        <f t="shared" si="2"/>
        <v>64478.79</v>
      </c>
      <c r="J87" s="78"/>
      <c r="K87" s="78">
        <f t="shared" si="3"/>
        <v>67.41</v>
      </c>
      <c r="L87" s="78"/>
      <c r="M87" s="78">
        <f>IF(B87="","",IF(Rounding="Yes",ROUND(SUM($K$36:K87),2),SUM($K$36:K87)))</f>
        <v>3927.77</v>
      </c>
    </row>
    <row r="88" spans="2:13" ht="20" customHeight="1" x14ac:dyDescent="0.35">
      <c r="B88" s="87">
        <f t="shared" si="4"/>
        <v>53</v>
      </c>
      <c r="C88" s="106" cm="1">
        <f t="array" ref="C88">IF(B88="","",_xlfn.IFS(Payment_Freq="Monthly",EDATE(C87,1),Payment_Freq="Annually",EDATE(C87,12),Payment_Freq="Weekly",C87+7,Payment_Freq="Bi-Weekly",C87+14,Payment_Freq="Semi-Monthly",C87+15,Payment_Freq="Semi-Annually",EDATE(C87,6),Payment_Freq="Quarterly",EDATE(C87,4)))</f>
        <v>47239</v>
      </c>
      <c r="D88" s="78">
        <f t="shared" si="6"/>
        <v>429.46</v>
      </c>
      <c r="E88" s="78">
        <f t="shared" si="5"/>
        <v>75</v>
      </c>
      <c r="F88" s="107"/>
      <c r="G88" s="78">
        <f t="shared" si="0"/>
        <v>268.66000000000003</v>
      </c>
      <c r="H88" s="78">
        <f t="shared" si="1"/>
        <v>235.8</v>
      </c>
      <c r="I88" s="78">
        <f t="shared" si="2"/>
        <v>64242.99</v>
      </c>
      <c r="J88" s="78"/>
      <c r="K88" s="78">
        <f t="shared" si="3"/>
        <v>67.17</v>
      </c>
      <c r="L88" s="78"/>
      <c r="M88" s="78">
        <f>IF(B88="","",IF(Rounding="Yes",ROUND(SUM($K$36:K88),2),SUM($K$36:K88)))</f>
        <v>3994.94</v>
      </c>
    </row>
    <row r="89" spans="2:13" ht="20" customHeight="1" x14ac:dyDescent="0.35">
      <c r="B89" s="87">
        <f t="shared" si="4"/>
        <v>54</v>
      </c>
      <c r="C89" s="106" cm="1">
        <f t="array" ref="C89">IF(B89="","",_xlfn.IFS(Payment_Freq="Monthly",EDATE(C88,1),Payment_Freq="Annually",EDATE(C88,12),Payment_Freq="Weekly",C88+7,Payment_Freq="Bi-Weekly",C88+14,Payment_Freq="Semi-Monthly",C88+15,Payment_Freq="Semi-Annually",EDATE(C88,6),Payment_Freq="Quarterly",EDATE(C88,4)))</f>
        <v>47270</v>
      </c>
      <c r="D89" s="78">
        <f t="shared" si="6"/>
        <v>429.46</v>
      </c>
      <c r="E89" s="78">
        <f t="shared" si="5"/>
        <v>75</v>
      </c>
      <c r="F89" s="107"/>
      <c r="G89" s="78">
        <f t="shared" si="0"/>
        <v>267.68</v>
      </c>
      <c r="H89" s="78">
        <f t="shared" si="1"/>
        <v>236.78</v>
      </c>
      <c r="I89" s="78">
        <f t="shared" si="2"/>
        <v>64006.21</v>
      </c>
      <c r="J89" s="78"/>
      <c r="K89" s="78">
        <f t="shared" si="3"/>
        <v>66.92</v>
      </c>
      <c r="L89" s="78"/>
      <c r="M89" s="78">
        <f>IF(B89="","",IF(Rounding="Yes",ROUND(SUM($K$36:K89),2),SUM($K$36:K89)))</f>
        <v>4061.86</v>
      </c>
    </row>
    <row r="90" spans="2:13" ht="20" customHeight="1" x14ac:dyDescent="0.35">
      <c r="B90" s="87">
        <f t="shared" si="4"/>
        <v>55</v>
      </c>
      <c r="C90" s="106" cm="1">
        <f t="array" ref="C90">IF(B90="","",_xlfn.IFS(Payment_Freq="Monthly",EDATE(C89,1),Payment_Freq="Annually",EDATE(C89,12),Payment_Freq="Weekly",C89+7,Payment_Freq="Bi-Weekly",C89+14,Payment_Freq="Semi-Monthly",C89+15,Payment_Freq="Semi-Annually",EDATE(C89,6),Payment_Freq="Quarterly",EDATE(C89,4)))</f>
        <v>47300</v>
      </c>
      <c r="D90" s="78">
        <f t="shared" si="6"/>
        <v>429.46</v>
      </c>
      <c r="E90" s="78">
        <f t="shared" si="5"/>
        <v>75</v>
      </c>
      <c r="F90" s="107"/>
      <c r="G90" s="78">
        <f t="shared" si="0"/>
        <v>266.69</v>
      </c>
      <c r="H90" s="78">
        <f t="shared" si="1"/>
        <v>237.77</v>
      </c>
      <c r="I90" s="78">
        <f t="shared" si="2"/>
        <v>63768.44</v>
      </c>
      <c r="J90" s="78"/>
      <c r="K90" s="78">
        <f t="shared" si="3"/>
        <v>66.67</v>
      </c>
      <c r="L90" s="78"/>
      <c r="M90" s="78">
        <f>IF(B90="","",IF(Rounding="Yes",ROUND(SUM($K$36:K90),2),SUM($K$36:K90)))</f>
        <v>4128.53</v>
      </c>
    </row>
    <row r="91" spans="2:13" ht="20" customHeight="1" x14ac:dyDescent="0.35">
      <c r="B91" s="87">
        <f t="shared" si="4"/>
        <v>56</v>
      </c>
      <c r="C91" s="106" cm="1">
        <f t="array" ref="C91">IF(B91="","",_xlfn.IFS(Payment_Freq="Monthly",EDATE(C90,1),Payment_Freq="Annually",EDATE(C90,12),Payment_Freq="Weekly",C90+7,Payment_Freq="Bi-Weekly",C90+14,Payment_Freq="Semi-Monthly",C90+15,Payment_Freq="Semi-Annually",EDATE(C90,6),Payment_Freq="Quarterly",EDATE(C90,4)))</f>
        <v>47331</v>
      </c>
      <c r="D91" s="78">
        <f t="shared" si="6"/>
        <v>429.46</v>
      </c>
      <c r="E91" s="78">
        <f t="shared" si="5"/>
        <v>75</v>
      </c>
      <c r="F91" s="107"/>
      <c r="G91" s="78">
        <f t="shared" si="0"/>
        <v>265.7</v>
      </c>
      <c r="H91" s="78">
        <f t="shared" si="1"/>
        <v>238.76</v>
      </c>
      <c r="I91" s="78">
        <f t="shared" si="2"/>
        <v>63529.68</v>
      </c>
      <c r="J91" s="78"/>
      <c r="K91" s="78">
        <f t="shared" si="3"/>
        <v>66.430000000000007</v>
      </c>
      <c r="L91" s="78"/>
      <c r="M91" s="78">
        <f>IF(B91="","",IF(Rounding="Yes",ROUND(SUM($K$36:K91),2),SUM($K$36:K91)))</f>
        <v>4194.96</v>
      </c>
    </row>
    <row r="92" spans="2:13" ht="20" customHeight="1" x14ac:dyDescent="0.35">
      <c r="B92" s="87">
        <f t="shared" si="4"/>
        <v>57</v>
      </c>
      <c r="C92" s="106" cm="1">
        <f t="array" ref="C92">IF(B92="","",_xlfn.IFS(Payment_Freq="Monthly",EDATE(C91,1),Payment_Freq="Annually",EDATE(C91,12),Payment_Freq="Weekly",C91+7,Payment_Freq="Bi-Weekly",C91+14,Payment_Freq="Semi-Monthly",C91+15,Payment_Freq="Semi-Annually",EDATE(C91,6),Payment_Freq="Quarterly",EDATE(C91,4)))</f>
        <v>47362</v>
      </c>
      <c r="D92" s="78">
        <f t="shared" si="6"/>
        <v>429.46</v>
      </c>
      <c r="E92" s="78">
        <f t="shared" si="5"/>
        <v>75</v>
      </c>
      <c r="F92" s="107"/>
      <c r="G92" s="78">
        <f t="shared" si="0"/>
        <v>264.70999999999998</v>
      </c>
      <c r="H92" s="78">
        <f t="shared" si="1"/>
        <v>239.75</v>
      </c>
      <c r="I92" s="78">
        <f t="shared" si="2"/>
        <v>63289.93</v>
      </c>
      <c r="J92" s="78"/>
      <c r="K92" s="78">
        <f t="shared" si="3"/>
        <v>66.180000000000007</v>
      </c>
      <c r="L92" s="78"/>
      <c r="M92" s="78">
        <f>IF(B92="","",IF(Rounding="Yes",ROUND(SUM($K$36:K92),2),SUM($K$36:K92)))</f>
        <v>4261.1400000000003</v>
      </c>
    </row>
    <row r="93" spans="2:13" ht="20" customHeight="1" x14ac:dyDescent="0.35">
      <c r="B93" s="87">
        <f t="shared" si="4"/>
        <v>58</v>
      </c>
      <c r="C93" s="106" cm="1">
        <f t="array" ref="C93">IF(B93="","",_xlfn.IFS(Payment_Freq="Monthly",EDATE(C92,1),Payment_Freq="Annually",EDATE(C92,12),Payment_Freq="Weekly",C92+7,Payment_Freq="Bi-Weekly",C92+14,Payment_Freq="Semi-Monthly",C92+15,Payment_Freq="Semi-Annually",EDATE(C92,6),Payment_Freq="Quarterly",EDATE(C92,4)))</f>
        <v>47392</v>
      </c>
      <c r="D93" s="78">
        <f t="shared" si="6"/>
        <v>429.46</v>
      </c>
      <c r="E93" s="78">
        <f t="shared" si="5"/>
        <v>75</v>
      </c>
      <c r="F93" s="107"/>
      <c r="G93" s="78">
        <f t="shared" si="0"/>
        <v>263.70999999999998</v>
      </c>
      <c r="H93" s="78">
        <f t="shared" si="1"/>
        <v>240.75</v>
      </c>
      <c r="I93" s="78">
        <f t="shared" si="2"/>
        <v>63049.18</v>
      </c>
      <c r="J93" s="78"/>
      <c r="K93" s="78">
        <f t="shared" si="3"/>
        <v>65.930000000000007</v>
      </c>
      <c r="L93" s="78"/>
      <c r="M93" s="78">
        <f>IF(B93="","",IF(Rounding="Yes",ROUND(SUM($K$36:K93),2),SUM($K$36:K93)))</f>
        <v>4327.07</v>
      </c>
    </row>
    <row r="94" spans="2:13" ht="20" customHeight="1" x14ac:dyDescent="0.35">
      <c r="B94" s="87">
        <f t="shared" si="4"/>
        <v>59</v>
      </c>
      <c r="C94" s="106" cm="1">
        <f t="array" ref="C94">IF(B94="","",_xlfn.IFS(Payment_Freq="Monthly",EDATE(C93,1),Payment_Freq="Annually",EDATE(C93,12),Payment_Freq="Weekly",C93+7,Payment_Freq="Bi-Weekly",C93+14,Payment_Freq="Semi-Monthly",C93+15,Payment_Freq="Semi-Annually",EDATE(C93,6),Payment_Freq="Quarterly",EDATE(C93,4)))</f>
        <v>47423</v>
      </c>
      <c r="D94" s="78">
        <f t="shared" si="6"/>
        <v>429.46</v>
      </c>
      <c r="E94" s="78">
        <f t="shared" si="5"/>
        <v>75</v>
      </c>
      <c r="F94" s="107"/>
      <c r="G94" s="78">
        <f t="shared" si="0"/>
        <v>262.7</v>
      </c>
      <c r="H94" s="78">
        <f t="shared" si="1"/>
        <v>241.76</v>
      </c>
      <c r="I94" s="78">
        <f t="shared" si="2"/>
        <v>62807.42</v>
      </c>
      <c r="J94" s="78"/>
      <c r="K94" s="78">
        <f t="shared" si="3"/>
        <v>65.680000000000007</v>
      </c>
      <c r="L94" s="78"/>
      <c r="M94" s="78">
        <f>IF(B94="","",IF(Rounding="Yes",ROUND(SUM($K$36:K94),2),SUM($K$36:K94)))</f>
        <v>4392.75</v>
      </c>
    </row>
    <row r="95" spans="2:13" ht="20" customHeight="1" x14ac:dyDescent="0.35">
      <c r="B95" s="87">
        <f t="shared" si="4"/>
        <v>60</v>
      </c>
      <c r="C95" s="106" cm="1">
        <f t="array" ref="C95">IF(B95="","",_xlfn.IFS(Payment_Freq="Monthly",EDATE(C94,1),Payment_Freq="Annually",EDATE(C94,12),Payment_Freq="Weekly",C94+7,Payment_Freq="Bi-Weekly",C94+14,Payment_Freq="Semi-Monthly",C94+15,Payment_Freq="Semi-Annually",EDATE(C94,6),Payment_Freq="Quarterly",EDATE(C94,4)))</f>
        <v>47453</v>
      </c>
      <c r="D95" s="78">
        <f t="shared" si="6"/>
        <v>429.46</v>
      </c>
      <c r="E95" s="78">
        <f t="shared" si="5"/>
        <v>75</v>
      </c>
      <c r="F95" s="107"/>
      <c r="G95" s="78">
        <f t="shared" si="0"/>
        <v>261.7</v>
      </c>
      <c r="H95" s="78">
        <f t="shared" si="1"/>
        <v>242.76</v>
      </c>
      <c r="I95" s="78">
        <f t="shared" si="2"/>
        <v>62564.66</v>
      </c>
      <c r="J95" s="78"/>
      <c r="K95" s="78">
        <f t="shared" si="3"/>
        <v>65.430000000000007</v>
      </c>
      <c r="L95" s="78"/>
      <c r="M95" s="78">
        <f>IF(B95="","",IF(Rounding="Yes",ROUND(SUM($K$36:K95),2),SUM($K$36:K95)))</f>
        <v>4458.18</v>
      </c>
    </row>
    <row r="96" spans="2:13" ht="20" customHeight="1" x14ac:dyDescent="0.35">
      <c r="B96" s="87">
        <f t="shared" si="4"/>
        <v>61</v>
      </c>
      <c r="C96" s="106" cm="1">
        <f t="array" ref="C96">IF(B96="","",_xlfn.IFS(Payment_Freq="Monthly",EDATE(C95,1),Payment_Freq="Annually",EDATE(C95,12),Payment_Freq="Weekly",C95+7,Payment_Freq="Bi-Weekly",C95+14,Payment_Freq="Semi-Monthly",C95+15,Payment_Freq="Semi-Annually",EDATE(C95,6),Payment_Freq="Quarterly",EDATE(C95,4)))</f>
        <v>47484</v>
      </c>
      <c r="D96" s="78">
        <f t="shared" si="6"/>
        <v>429.46</v>
      </c>
      <c r="E96" s="78">
        <f t="shared" si="5"/>
        <v>1075</v>
      </c>
      <c r="F96" s="107"/>
      <c r="G96" s="78">
        <f t="shared" si="0"/>
        <v>260.69</v>
      </c>
      <c r="H96" s="78">
        <f t="shared" si="1"/>
        <v>1243.77</v>
      </c>
      <c r="I96" s="78">
        <f t="shared" si="2"/>
        <v>61320.89</v>
      </c>
      <c r="J96" s="78"/>
      <c r="K96" s="78">
        <f t="shared" si="3"/>
        <v>65.17</v>
      </c>
      <c r="L96" s="78"/>
      <c r="M96" s="78">
        <f>IF(B96="","",IF(Rounding="Yes",ROUND(SUM($K$36:K96),2),SUM($K$36:K96)))</f>
        <v>4523.3500000000004</v>
      </c>
    </row>
    <row r="97" spans="2:13" ht="20" customHeight="1" x14ac:dyDescent="0.35">
      <c r="B97" s="87">
        <f t="shared" si="4"/>
        <v>62</v>
      </c>
      <c r="C97" s="106" cm="1">
        <f t="array" ref="C97">IF(B97="","",_xlfn.IFS(Payment_Freq="Monthly",EDATE(C96,1),Payment_Freq="Annually",EDATE(C96,12),Payment_Freq="Weekly",C96+7,Payment_Freq="Bi-Weekly",C96+14,Payment_Freq="Semi-Monthly",C96+15,Payment_Freq="Semi-Annually",EDATE(C96,6),Payment_Freq="Quarterly",EDATE(C96,4)))</f>
        <v>47515</v>
      </c>
      <c r="D97" s="78">
        <f t="shared" si="6"/>
        <v>429.46</v>
      </c>
      <c r="E97" s="78">
        <f t="shared" si="5"/>
        <v>75</v>
      </c>
      <c r="F97" s="107"/>
      <c r="G97" s="78">
        <f t="shared" si="0"/>
        <v>255.5</v>
      </c>
      <c r="H97" s="78">
        <f t="shared" si="1"/>
        <v>248.96</v>
      </c>
      <c r="I97" s="78">
        <f t="shared" si="2"/>
        <v>61071.93</v>
      </c>
      <c r="J97" s="78"/>
      <c r="K97" s="78">
        <f t="shared" si="3"/>
        <v>63.88</v>
      </c>
      <c r="L97" s="78"/>
      <c r="M97" s="78">
        <f>IF(B97="","",IF(Rounding="Yes",ROUND(SUM($K$36:K97),2),SUM($K$36:K97)))</f>
        <v>4587.2299999999996</v>
      </c>
    </row>
    <row r="98" spans="2:13" ht="20" customHeight="1" x14ac:dyDescent="0.35">
      <c r="B98" s="87">
        <f t="shared" si="4"/>
        <v>63</v>
      </c>
      <c r="C98" s="106" cm="1">
        <f t="array" ref="C98">IF(B98="","",_xlfn.IFS(Payment_Freq="Monthly",EDATE(C97,1),Payment_Freq="Annually",EDATE(C97,12),Payment_Freq="Weekly",C97+7,Payment_Freq="Bi-Weekly",C97+14,Payment_Freq="Semi-Monthly",C97+15,Payment_Freq="Semi-Annually",EDATE(C97,6),Payment_Freq="Quarterly",EDATE(C97,4)))</f>
        <v>47543</v>
      </c>
      <c r="D98" s="78">
        <f t="shared" si="6"/>
        <v>429.46</v>
      </c>
      <c r="E98" s="78">
        <f t="shared" si="5"/>
        <v>75</v>
      </c>
      <c r="F98" s="107"/>
      <c r="G98" s="78">
        <f t="shared" si="0"/>
        <v>254.47</v>
      </c>
      <c r="H98" s="78">
        <f t="shared" si="1"/>
        <v>249.99</v>
      </c>
      <c r="I98" s="78">
        <f t="shared" si="2"/>
        <v>60821.94</v>
      </c>
      <c r="J98" s="78"/>
      <c r="K98" s="78">
        <f t="shared" si="3"/>
        <v>63.62</v>
      </c>
      <c r="L98" s="78"/>
      <c r="M98" s="78">
        <f>IF(B98="","",IF(Rounding="Yes",ROUND(SUM($K$36:K98),2),SUM($K$36:K98)))</f>
        <v>4650.8500000000004</v>
      </c>
    </row>
    <row r="99" spans="2:13" ht="20" customHeight="1" x14ac:dyDescent="0.35">
      <c r="B99" s="87">
        <f t="shared" si="4"/>
        <v>64</v>
      </c>
      <c r="C99" s="106" cm="1">
        <f t="array" ref="C99">IF(B99="","",_xlfn.IFS(Payment_Freq="Monthly",EDATE(C98,1),Payment_Freq="Annually",EDATE(C98,12),Payment_Freq="Weekly",C98+7,Payment_Freq="Bi-Weekly",C98+14,Payment_Freq="Semi-Monthly",C98+15,Payment_Freq="Semi-Annually",EDATE(C98,6),Payment_Freq="Quarterly",EDATE(C98,4)))</f>
        <v>47574</v>
      </c>
      <c r="D99" s="78">
        <f t="shared" si="6"/>
        <v>429.46</v>
      </c>
      <c r="E99" s="78">
        <f t="shared" si="5"/>
        <v>75</v>
      </c>
      <c r="F99" s="107"/>
      <c r="G99" s="78">
        <f t="shared" si="0"/>
        <v>253.42</v>
      </c>
      <c r="H99" s="78">
        <f t="shared" si="1"/>
        <v>251.04</v>
      </c>
      <c r="I99" s="78">
        <f t="shared" si="2"/>
        <v>60570.9</v>
      </c>
      <c r="J99" s="78"/>
      <c r="K99" s="78">
        <f t="shared" si="3"/>
        <v>63.36</v>
      </c>
      <c r="L99" s="78"/>
      <c r="M99" s="78">
        <f>IF(B99="","",IF(Rounding="Yes",ROUND(SUM($K$36:K99),2),SUM($K$36:K99)))</f>
        <v>4714.21</v>
      </c>
    </row>
    <row r="100" spans="2:13" ht="20" customHeight="1" x14ac:dyDescent="0.35">
      <c r="B100" s="87">
        <f t="shared" si="4"/>
        <v>65</v>
      </c>
      <c r="C100" s="106" cm="1">
        <f t="array" ref="C100">IF(B100="","",_xlfn.IFS(Payment_Freq="Monthly",EDATE(C99,1),Payment_Freq="Annually",EDATE(C99,12),Payment_Freq="Weekly",C99+7,Payment_Freq="Bi-Weekly",C99+14,Payment_Freq="Semi-Monthly",C99+15,Payment_Freq="Semi-Annually",EDATE(C99,6),Payment_Freq="Quarterly",EDATE(C99,4)))</f>
        <v>47604</v>
      </c>
      <c r="D100" s="78">
        <f t="shared" ref="D100:D163" si="7">IF(B100="","",IF(Rounding="Yes",ROUND(IF(I99&lt;Payment_Per_Period,($I99+$G100)-E100,Payment_Per_Period),2),IF(I99&lt;Payment_Per_Period,($I99+$G100)-E100,Payment_Per_Period)))</f>
        <v>429.46</v>
      </c>
      <c r="E100" s="78">
        <f t="shared" si="5"/>
        <v>75</v>
      </c>
      <c r="F100" s="107"/>
      <c r="G100" s="78">
        <f t="shared" ref="G100:G163" si="8">IF($B100="","",IF(Rounding="Yes",ROUND(IF(Interest_Type="Flat",Rate_Per_Period*$I$35,Rate_Per_Period*$I99),2),IF(Interest_Type="Flat",Rate_Per_Period*$I$35,Rate_Per_Period*$I99)))</f>
        <v>252.38</v>
      </c>
      <c r="H100" s="78">
        <f t="shared" ref="H100:H163" si="9">IF(B100="","",IF(Rounding="Yes",ROUND((D100-G100)+E100+F100,2),(D100-G100)+E100+F100))</f>
        <v>252.08</v>
      </c>
      <c r="I100" s="78">
        <f t="shared" ref="I100:I163" si="10">IF(B100="","",IF(Rounding="Yes",ROUND(($I99-$H100),2),($I99-$H100)))</f>
        <v>60318.82</v>
      </c>
      <c r="J100" s="78"/>
      <c r="K100" s="78">
        <f t="shared" ref="K100:K163" si="11">IF(B100="","",IF(Rounding="Yes",ROUND(G100*Tax_Bracket,2),G100*Tax_Bracket))</f>
        <v>63.1</v>
      </c>
      <c r="L100" s="78"/>
      <c r="M100" s="78">
        <f>IF(B100="","",IF(Rounding="Yes",ROUND(SUM($K$36:K100),2),SUM($K$36:K100)))</f>
        <v>4777.3100000000004</v>
      </c>
    </row>
    <row r="101" spans="2:13" ht="20" customHeight="1" x14ac:dyDescent="0.35">
      <c r="B101" s="87">
        <f t="shared" ref="B101:B164" si="12">IF(OR(I100=0,I100="",B100&gt;=$G$25),"",B100+1)</f>
        <v>66</v>
      </c>
      <c r="C101" s="106" cm="1">
        <f t="array" ref="C101">IF(B101="","",_xlfn.IFS(Payment_Freq="Monthly",EDATE(C100,1),Payment_Freq="Annually",EDATE(C100,12),Payment_Freq="Weekly",C100+7,Payment_Freq="Bi-Weekly",C100+14,Payment_Freq="Semi-Monthly",C100+15,Payment_Freq="Semi-Annually",EDATE(C100,6),Payment_Freq="Quarterly",EDATE(C100,4)))</f>
        <v>47635</v>
      </c>
      <c r="D101" s="78">
        <f t="shared" si="7"/>
        <v>429.46</v>
      </c>
      <c r="E101" s="78">
        <f t="shared" ref="E101:E164" si="13">IF(B101="","",
    IF(I100&gt;Payment_Per_Period,(IF(MOD(B101,$E$19)=0,$E$18,0) +
     IF(AND(C100&lt;&gt;"", YEAR(C101)&lt;&gt;YEAR(C100)), $E$20, 0)),0))</f>
        <v>75</v>
      </c>
      <c r="F101" s="107"/>
      <c r="G101" s="78">
        <f t="shared" si="8"/>
        <v>251.33</v>
      </c>
      <c r="H101" s="78">
        <f t="shared" si="9"/>
        <v>253.13</v>
      </c>
      <c r="I101" s="78">
        <f t="shared" si="10"/>
        <v>60065.69</v>
      </c>
      <c r="J101" s="78"/>
      <c r="K101" s="78">
        <f t="shared" si="11"/>
        <v>62.83</v>
      </c>
      <c r="L101" s="78"/>
      <c r="M101" s="78">
        <f>IF(B101="","",IF(Rounding="Yes",ROUND(SUM($K$36:K101),2),SUM($K$36:K101)))</f>
        <v>4840.1400000000003</v>
      </c>
    </row>
    <row r="102" spans="2:13" ht="20" customHeight="1" x14ac:dyDescent="0.35">
      <c r="B102" s="87">
        <f t="shared" si="12"/>
        <v>67</v>
      </c>
      <c r="C102" s="106" cm="1">
        <f t="array" ref="C102">IF(B102="","",_xlfn.IFS(Payment_Freq="Monthly",EDATE(C101,1),Payment_Freq="Annually",EDATE(C101,12),Payment_Freq="Weekly",C101+7,Payment_Freq="Bi-Weekly",C101+14,Payment_Freq="Semi-Monthly",C101+15,Payment_Freq="Semi-Annually",EDATE(C101,6),Payment_Freq="Quarterly",EDATE(C101,4)))</f>
        <v>47665</v>
      </c>
      <c r="D102" s="78">
        <f t="shared" si="7"/>
        <v>429.46</v>
      </c>
      <c r="E102" s="78">
        <f t="shared" si="13"/>
        <v>75</v>
      </c>
      <c r="F102" s="107"/>
      <c r="G102" s="78">
        <f t="shared" si="8"/>
        <v>250.27</v>
      </c>
      <c r="H102" s="78">
        <f t="shared" si="9"/>
        <v>254.19</v>
      </c>
      <c r="I102" s="78">
        <f t="shared" si="10"/>
        <v>59811.5</v>
      </c>
      <c r="J102" s="78"/>
      <c r="K102" s="78">
        <f t="shared" si="11"/>
        <v>62.57</v>
      </c>
      <c r="L102" s="78"/>
      <c r="M102" s="78">
        <f>IF(B102="","",IF(Rounding="Yes",ROUND(SUM($K$36:K102),2),SUM($K$36:K102)))</f>
        <v>4902.71</v>
      </c>
    </row>
    <row r="103" spans="2:13" ht="20" customHeight="1" x14ac:dyDescent="0.35">
      <c r="B103" s="87">
        <f t="shared" si="12"/>
        <v>68</v>
      </c>
      <c r="C103" s="106" cm="1">
        <f t="array" ref="C103">IF(B103="","",_xlfn.IFS(Payment_Freq="Monthly",EDATE(C102,1),Payment_Freq="Annually",EDATE(C102,12),Payment_Freq="Weekly",C102+7,Payment_Freq="Bi-Weekly",C102+14,Payment_Freq="Semi-Monthly",C102+15,Payment_Freq="Semi-Annually",EDATE(C102,6),Payment_Freq="Quarterly",EDATE(C102,4)))</f>
        <v>47696</v>
      </c>
      <c r="D103" s="78">
        <f t="shared" si="7"/>
        <v>429.46</v>
      </c>
      <c r="E103" s="78">
        <f t="shared" si="13"/>
        <v>75</v>
      </c>
      <c r="F103" s="107"/>
      <c r="G103" s="78">
        <f t="shared" si="8"/>
        <v>249.21</v>
      </c>
      <c r="H103" s="78">
        <f t="shared" si="9"/>
        <v>255.25</v>
      </c>
      <c r="I103" s="78">
        <f t="shared" si="10"/>
        <v>59556.25</v>
      </c>
      <c r="J103" s="78"/>
      <c r="K103" s="78">
        <f t="shared" si="11"/>
        <v>62.3</v>
      </c>
      <c r="L103" s="78"/>
      <c r="M103" s="78">
        <f>IF(B103="","",IF(Rounding="Yes",ROUND(SUM($K$36:K103),2),SUM($K$36:K103)))</f>
        <v>4965.01</v>
      </c>
    </row>
    <row r="104" spans="2:13" ht="20" customHeight="1" x14ac:dyDescent="0.35">
      <c r="B104" s="87">
        <f t="shared" si="12"/>
        <v>69</v>
      </c>
      <c r="C104" s="106" cm="1">
        <f t="array" ref="C104">IF(B104="","",_xlfn.IFS(Payment_Freq="Monthly",EDATE(C103,1),Payment_Freq="Annually",EDATE(C103,12),Payment_Freq="Weekly",C103+7,Payment_Freq="Bi-Weekly",C103+14,Payment_Freq="Semi-Monthly",C103+15,Payment_Freq="Semi-Annually",EDATE(C103,6),Payment_Freq="Quarterly",EDATE(C103,4)))</f>
        <v>47727</v>
      </c>
      <c r="D104" s="78">
        <f t="shared" si="7"/>
        <v>429.46</v>
      </c>
      <c r="E104" s="78">
        <f t="shared" si="13"/>
        <v>75</v>
      </c>
      <c r="F104" s="107"/>
      <c r="G104" s="78">
        <f t="shared" si="8"/>
        <v>248.15</v>
      </c>
      <c r="H104" s="78">
        <f t="shared" si="9"/>
        <v>256.31</v>
      </c>
      <c r="I104" s="78">
        <f t="shared" si="10"/>
        <v>59299.94</v>
      </c>
      <c r="J104" s="78"/>
      <c r="K104" s="78">
        <f t="shared" si="11"/>
        <v>62.04</v>
      </c>
      <c r="L104" s="78"/>
      <c r="M104" s="78">
        <f>IF(B104="","",IF(Rounding="Yes",ROUND(SUM($K$36:K104),2),SUM($K$36:K104)))</f>
        <v>5027.05</v>
      </c>
    </row>
    <row r="105" spans="2:13" ht="20" customHeight="1" x14ac:dyDescent="0.35">
      <c r="B105" s="87">
        <f t="shared" si="12"/>
        <v>70</v>
      </c>
      <c r="C105" s="106" cm="1">
        <f t="array" ref="C105">IF(B105="","",_xlfn.IFS(Payment_Freq="Monthly",EDATE(C104,1),Payment_Freq="Annually",EDATE(C104,12),Payment_Freq="Weekly",C104+7,Payment_Freq="Bi-Weekly",C104+14,Payment_Freq="Semi-Monthly",C104+15,Payment_Freq="Semi-Annually",EDATE(C104,6),Payment_Freq="Quarterly",EDATE(C104,4)))</f>
        <v>47757</v>
      </c>
      <c r="D105" s="78">
        <f t="shared" si="7"/>
        <v>429.46</v>
      </c>
      <c r="E105" s="78">
        <f t="shared" si="13"/>
        <v>75</v>
      </c>
      <c r="F105" s="107"/>
      <c r="G105" s="78">
        <f t="shared" si="8"/>
        <v>247.08</v>
      </c>
      <c r="H105" s="78">
        <f t="shared" si="9"/>
        <v>257.38</v>
      </c>
      <c r="I105" s="78">
        <f t="shared" si="10"/>
        <v>59042.559999999998</v>
      </c>
      <c r="J105" s="78"/>
      <c r="K105" s="78">
        <f t="shared" si="11"/>
        <v>61.77</v>
      </c>
      <c r="L105" s="78"/>
      <c r="M105" s="78">
        <f>IF(B105="","",IF(Rounding="Yes",ROUND(SUM($K$36:K105),2),SUM($K$36:K105)))</f>
        <v>5088.82</v>
      </c>
    </row>
    <row r="106" spans="2:13" ht="20" customHeight="1" x14ac:dyDescent="0.35">
      <c r="B106" s="87">
        <f t="shared" si="12"/>
        <v>71</v>
      </c>
      <c r="C106" s="106" cm="1">
        <f t="array" ref="C106">IF(B106="","",_xlfn.IFS(Payment_Freq="Monthly",EDATE(C105,1),Payment_Freq="Annually",EDATE(C105,12),Payment_Freq="Weekly",C105+7,Payment_Freq="Bi-Weekly",C105+14,Payment_Freq="Semi-Monthly",C105+15,Payment_Freq="Semi-Annually",EDATE(C105,6),Payment_Freq="Quarterly",EDATE(C105,4)))</f>
        <v>47788</v>
      </c>
      <c r="D106" s="78">
        <f t="shared" si="7"/>
        <v>429.46</v>
      </c>
      <c r="E106" s="78">
        <f t="shared" si="13"/>
        <v>75</v>
      </c>
      <c r="F106" s="107"/>
      <c r="G106" s="78">
        <f t="shared" si="8"/>
        <v>246.01</v>
      </c>
      <c r="H106" s="78">
        <f t="shared" si="9"/>
        <v>258.45</v>
      </c>
      <c r="I106" s="78">
        <f t="shared" si="10"/>
        <v>58784.11</v>
      </c>
      <c r="J106" s="78"/>
      <c r="K106" s="78">
        <f t="shared" si="11"/>
        <v>61.5</v>
      </c>
      <c r="L106" s="78"/>
      <c r="M106" s="78">
        <f>IF(B106="","",IF(Rounding="Yes",ROUND(SUM($K$36:K106),2),SUM($K$36:K106)))</f>
        <v>5150.32</v>
      </c>
    </row>
    <row r="107" spans="2:13" ht="20" customHeight="1" x14ac:dyDescent="0.35">
      <c r="B107" s="87">
        <f t="shared" si="12"/>
        <v>72</v>
      </c>
      <c r="C107" s="106" cm="1">
        <f t="array" ref="C107">IF(B107="","",_xlfn.IFS(Payment_Freq="Monthly",EDATE(C106,1),Payment_Freq="Annually",EDATE(C106,12),Payment_Freq="Weekly",C106+7,Payment_Freq="Bi-Weekly",C106+14,Payment_Freq="Semi-Monthly",C106+15,Payment_Freq="Semi-Annually",EDATE(C106,6),Payment_Freq="Quarterly",EDATE(C106,4)))</f>
        <v>47818</v>
      </c>
      <c r="D107" s="78">
        <f t="shared" si="7"/>
        <v>429.46</v>
      </c>
      <c r="E107" s="78">
        <f t="shared" si="13"/>
        <v>75</v>
      </c>
      <c r="F107" s="107"/>
      <c r="G107" s="78">
        <f t="shared" si="8"/>
        <v>244.93</v>
      </c>
      <c r="H107" s="78">
        <f t="shared" si="9"/>
        <v>259.52999999999997</v>
      </c>
      <c r="I107" s="78">
        <f t="shared" si="10"/>
        <v>58524.58</v>
      </c>
      <c r="J107" s="78"/>
      <c r="K107" s="78">
        <f t="shared" si="11"/>
        <v>61.23</v>
      </c>
      <c r="L107" s="78"/>
      <c r="M107" s="78">
        <f>IF(B107="","",IF(Rounding="Yes",ROUND(SUM($K$36:K107),2),SUM($K$36:K107)))</f>
        <v>5211.55</v>
      </c>
    </row>
    <row r="108" spans="2:13" ht="20" customHeight="1" x14ac:dyDescent="0.35">
      <c r="B108" s="87">
        <f t="shared" si="12"/>
        <v>73</v>
      </c>
      <c r="C108" s="106" cm="1">
        <f t="array" ref="C108">IF(B108="","",_xlfn.IFS(Payment_Freq="Monthly",EDATE(C107,1),Payment_Freq="Annually",EDATE(C107,12),Payment_Freq="Weekly",C107+7,Payment_Freq="Bi-Weekly",C107+14,Payment_Freq="Semi-Monthly",C107+15,Payment_Freq="Semi-Annually",EDATE(C107,6),Payment_Freq="Quarterly",EDATE(C107,4)))</f>
        <v>47849</v>
      </c>
      <c r="D108" s="78">
        <f t="shared" si="7"/>
        <v>429.46</v>
      </c>
      <c r="E108" s="78">
        <f t="shared" si="13"/>
        <v>1075</v>
      </c>
      <c r="F108" s="107"/>
      <c r="G108" s="78">
        <f t="shared" si="8"/>
        <v>243.85</v>
      </c>
      <c r="H108" s="78">
        <f t="shared" si="9"/>
        <v>1260.6099999999999</v>
      </c>
      <c r="I108" s="78">
        <f t="shared" si="10"/>
        <v>57263.97</v>
      </c>
      <c r="J108" s="78"/>
      <c r="K108" s="78">
        <f t="shared" si="11"/>
        <v>60.96</v>
      </c>
      <c r="L108" s="78"/>
      <c r="M108" s="78">
        <f>IF(B108="","",IF(Rounding="Yes",ROUND(SUM($K$36:K108),2),SUM($K$36:K108)))</f>
        <v>5272.51</v>
      </c>
    </row>
    <row r="109" spans="2:13" ht="20" customHeight="1" x14ac:dyDescent="0.35">
      <c r="B109" s="87">
        <f t="shared" si="12"/>
        <v>74</v>
      </c>
      <c r="C109" s="106" cm="1">
        <f t="array" ref="C109">IF(B109="","",_xlfn.IFS(Payment_Freq="Monthly",EDATE(C108,1),Payment_Freq="Annually",EDATE(C108,12),Payment_Freq="Weekly",C108+7,Payment_Freq="Bi-Weekly",C108+14,Payment_Freq="Semi-Monthly",C108+15,Payment_Freq="Semi-Annually",EDATE(C108,6),Payment_Freq="Quarterly",EDATE(C108,4)))</f>
        <v>47880</v>
      </c>
      <c r="D109" s="78">
        <f t="shared" si="7"/>
        <v>429.46</v>
      </c>
      <c r="E109" s="78">
        <f t="shared" si="13"/>
        <v>75</v>
      </c>
      <c r="F109" s="107"/>
      <c r="G109" s="78">
        <f t="shared" si="8"/>
        <v>238.6</v>
      </c>
      <c r="H109" s="78">
        <f t="shared" si="9"/>
        <v>265.86</v>
      </c>
      <c r="I109" s="78">
        <f t="shared" si="10"/>
        <v>56998.11</v>
      </c>
      <c r="J109" s="78"/>
      <c r="K109" s="78">
        <f t="shared" si="11"/>
        <v>59.65</v>
      </c>
      <c r="L109" s="78"/>
      <c r="M109" s="78">
        <f>IF(B109="","",IF(Rounding="Yes",ROUND(SUM($K$36:K109),2),SUM($K$36:K109)))</f>
        <v>5332.16</v>
      </c>
    </row>
    <row r="110" spans="2:13" ht="20" customHeight="1" x14ac:dyDescent="0.35">
      <c r="B110" s="87">
        <f t="shared" si="12"/>
        <v>75</v>
      </c>
      <c r="C110" s="106" cm="1">
        <f t="array" ref="C110">IF(B110="","",_xlfn.IFS(Payment_Freq="Monthly",EDATE(C109,1),Payment_Freq="Annually",EDATE(C109,12),Payment_Freq="Weekly",C109+7,Payment_Freq="Bi-Weekly",C109+14,Payment_Freq="Semi-Monthly",C109+15,Payment_Freq="Semi-Annually",EDATE(C109,6),Payment_Freq="Quarterly",EDATE(C109,4)))</f>
        <v>47908</v>
      </c>
      <c r="D110" s="78">
        <f t="shared" si="7"/>
        <v>429.46</v>
      </c>
      <c r="E110" s="78">
        <f t="shared" si="13"/>
        <v>75</v>
      </c>
      <c r="F110" s="107"/>
      <c r="G110" s="78">
        <f t="shared" si="8"/>
        <v>237.49</v>
      </c>
      <c r="H110" s="78">
        <f t="shared" si="9"/>
        <v>266.97000000000003</v>
      </c>
      <c r="I110" s="78">
        <f t="shared" si="10"/>
        <v>56731.14</v>
      </c>
      <c r="J110" s="78"/>
      <c r="K110" s="78">
        <f t="shared" si="11"/>
        <v>59.37</v>
      </c>
      <c r="L110" s="78"/>
      <c r="M110" s="78">
        <f>IF(B110="","",IF(Rounding="Yes",ROUND(SUM($K$36:K110),2),SUM($K$36:K110)))</f>
        <v>5391.53</v>
      </c>
    </row>
    <row r="111" spans="2:13" ht="20" customHeight="1" x14ac:dyDescent="0.35">
      <c r="B111" s="87">
        <f t="shared" si="12"/>
        <v>76</v>
      </c>
      <c r="C111" s="106" cm="1">
        <f t="array" ref="C111">IF(B111="","",_xlfn.IFS(Payment_Freq="Monthly",EDATE(C110,1),Payment_Freq="Annually",EDATE(C110,12),Payment_Freq="Weekly",C110+7,Payment_Freq="Bi-Weekly",C110+14,Payment_Freq="Semi-Monthly",C110+15,Payment_Freq="Semi-Annually",EDATE(C110,6),Payment_Freq="Quarterly",EDATE(C110,4)))</f>
        <v>47939</v>
      </c>
      <c r="D111" s="78">
        <f t="shared" si="7"/>
        <v>429.46</v>
      </c>
      <c r="E111" s="78">
        <f t="shared" si="13"/>
        <v>75</v>
      </c>
      <c r="F111" s="107"/>
      <c r="G111" s="78">
        <f t="shared" si="8"/>
        <v>236.38</v>
      </c>
      <c r="H111" s="78">
        <f t="shared" si="9"/>
        <v>268.08</v>
      </c>
      <c r="I111" s="78">
        <f t="shared" si="10"/>
        <v>56463.06</v>
      </c>
      <c r="J111" s="78"/>
      <c r="K111" s="78">
        <f t="shared" si="11"/>
        <v>59.1</v>
      </c>
      <c r="L111" s="78"/>
      <c r="M111" s="78">
        <f>IF(B111="","",IF(Rounding="Yes",ROUND(SUM($K$36:K111),2),SUM($K$36:K111)))</f>
        <v>5450.63</v>
      </c>
    </row>
    <row r="112" spans="2:13" ht="20" customHeight="1" x14ac:dyDescent="0.35">
      <c r="B112" s="87">
        <f t="shared" si="12"/>
        <v>77</v>
      </c>
      <c r="C112" s="106" cm="1">
        <f t="array" ref="C112">IF(B112="","",_xlfn.IFS(Payment_Freq="Monthly",EDATE(C111,1),Payment_Freq="Annually",EDATE(C111,12),Payment_Freq="Weekly",C111+7,Payment_Freq="Bi-Weekly",C111+14,Payment_Freq="Semi-Monthly",C111+15,Payment_Freq="Semi-Annually",EDATE(C111,6),Payment_Freq="Quarterly",EDATE(C111,4)))</f>
        <v>47969</v>
      </c>
      <c r="D112" s="78">
        <f t="shared" si="7"/>
        <v>429.46</v>
      </c>
      <c r="E112" s="78">
        <f t="shared" si="13"/>
        <v>75</v>
      </c>
      <c r="F112" s="107"/>
      <c r="G112" s="78">
        <f t="shared" si="8"/>
        <v>235.26</v>
      </c>
      <c r="H112" s="78">
        <f t="shared" si="9"/>
        <v>269.2</v>
      </c>
      <c r="I112" s="78">
        <f t="shared" si="10"/>
        <v>56193.86</v>
      </c>
      <c r="J112" s="78"/>
      <c r="K112" s="78">
        <f t="shared" si="11"/>
        <v>58.82</v>
      </c>
      <c r="L112" s="78"/>
      <c r="M112" s="78">
        <f>IF(B112="","",IF(Rounding="Yes",ROUND(SUM($K$36:K112),2),SUM($K$36:K112)))</f>
        <v>5509.45</v>
      </c>
    </row>
    <row r="113" spans="2:13" ht="20" customHeight="1" x14ac:dyDescent="0.35">
      <c r="B113" s="87">
        <f t="shared" si="12"/>
        <v>78</v>
      </c>
      <c r="C113" s="106" cm="1">
        <f t="array" ref="C113">IF(B113="","",_xlfn.IFS(Payment_Freq="Monthly",EDATE(C112,1),Payment_Freq="Annually",EDATE(C112,12),Payment_Freq="Weekly",C112+7,Payment_Freq="Bi-Weekly",C112+14,Payment_Freq="Semi-Monthly",C112+15,Payment_Freq="Semi-Annually",EDATE(C112,6),Payment_Freq="Quarterly",EDATE(C112,4)))</f>
        <v>48000</v>
      </c>
      <c r="D113" s="78">
        <f t="shared" si="7"/>
        <v>429.46</v>
      </c>
      <c r="E113" s="78">
        <f t="shared" si="13"/>
        <v>75</v>
      </c>
      <c r="F113" s="107"/>
      <c r="G113" s="78">
        <f t="shared" si="8"/>
        <v>234.14</v>
      </c>
      <c r="H113" s="78">
        <f t="shared" si="9"/>
        <v>270.32</v>
      </c>
      <c r="I113" s="78">
        <f t="shared" si="10"/>
        <v>55923.54</v>
      </c>
      <c r="J113" s="78"/>
      <c r="K113" s="78">
        <f t="shared" si="11"/>
        <v>58.54</v>
      </c>
      <c r="L113" s="78"/>
      <c r="M113" s="78">
        <f>IF(B113="","",IF(Rounding="Yes",ROUND(SUM($K$36:K113),2),SUM($K$36:K113)))</f>
        <v>5567.99</v>
      </c>
    </row>
    <row r="114" spans="2:13" ht="20" customHeight="1" x14ac:dyDescent="0.35">
      <c r="B114" s="87">
        <f t="shared" si="12"/>
        <v>79</v>
      </c>
      <c r="C114" s="106" cm="1">
        <f t="array" ref="C114">IF(B114="","",_xlfn.IFS(Payment_Freq="Monthly",EDATE(C113,1),Payment_Freq="Annually",EDATE(C113,12),Payment_Freq="Weekly",C113+7,Payment_Freq="Bi-Weekly",C113+14,Payment_Freq="Semi-Monthly",C113+15,Payment_Freq="Semi-Annually",EDATE(C113,6),Payment_Freq="Quarterly",EDATE(C113,4)))</f>
        <v>48030</v>
      </c>
      <c r="D114" s="78">
        <f t="shared" si="7"/>
        <v>429.46</v>
      </c>
      <c r="E114" s="78">
        <f t="shared" si="13"/>
        <v>75</v>
      </c>
      <c r="F114" s="107"/>
      <c r="G114" s="78">
        <f t="shared" si="8"/>
        <v>233.01</v>
      </c>
      <c r="H114" s="78">
        <f t="shared" si="9"/>
        <v>271.45</v>
      </c>
      <c r="I114" s="78">
        <f t="shared" si="10"/>
        <v>55652.09</v>
      </c>
      <c r="J114" s="78"/>
      <c r="K114" s="78">
        <f t="shared" si="11"/>
        <v>58.25</v>
      </c>
      <c r="L114" s="78"/>
      <c r="M114" s="78">
        <f>IF(B114="","",IF(Rounding="Yes",ROUND(SUM($K$36:K114),2),SUM($K$36:K114)))</f>
        <v>5626.24</v>
      </c>
    </row>
    <row r="115" spans="2:13" ht="20" customHeight="1" x14ac:dyDescent="0.35">
      <c r="B115" s="87">
        <f t="shared" si="12"/>
        <v>80</v>
      </c>
      <c r="C115" s="106" cm="1">
        <f t="array" ref="C115">IF(B115="","",_xlfn.IFS(Payment_Freq="Monthly",EDATE(C114,1),Payment_Freq="Annually",EDATE(C114,12),Payment_Freq="Weekly",C114+7,Payment_Freq="Bi-Weekly",C114+14,Payment_Freq="Semi-Monthly",C114+15,Payment_Freq="Semi-Annually",EDATE(C114,6),Payment_Freq="Quarterly",EDATE(C114,4)))</f>
        <v>48061</v>
      </c>
      <c r="D115" s="78">
        <f t="shared" si="7"/>
        <v>429.46</v>
      </c>
      <c r="E115" s="78">
        <f t="shared" si="13"/>
        <v>75</v>
      </c>
      <c r="F115" s="107"/>
      <c r="G115" s="78">
        <f t="shared" si="8"/>
        <v>231.88</v>
      </c>
      <c r="H115" s="78">
        <f t="shared" si="9"/>
        <v>272.58</v>
      </c>
      <c r="I115" s="78">
        <f t="shared" si="10"/>
        <v>55379.51</v>
      </c>
      <c r="J115" s="78"/>
      <c r="K115" s="78">
        <f t="shared" si="11"/>
        <v>57.97</v>
      </c>
      <c r="L115" s="78"/>
      <c r="M115" s="78">
        <f>IF(B115="","",IF(Rounding="Yes",ROUND(SUM($K$36:K115),2),SUM($K$36:K115)))</f>
        <v>5684.21</v>
      </c>
    </row>
    <row r="116" spans="2:13" ht="20" customHeight="1" x14ac:dyDescent="0.35">
      <c r="B116" s="87">
        <f t="shared" si="12"/>
        <v>81</v>
      </c>
      <c r="C116" s="106" cm="1">
        <f t="array" ref="C116">IF(B116="","",_xlfn.IFS(Payment_Freq="Monthly",EDATE(C115,1),Payment_Freq="Annually",EDATE(C115,12),Payment_Freq="Weekly",C115+7,Payment_Freq="Bi-Weekly",C115+14,Payment_Freq="Semi-Monthly",C115+15,Payment_Freq="Semi-Annually",EDATE(C115,6),Payment_Freq="Quarterly",EDATE(C115,4)))</f>
        <v>48092</v>
      </c>
      <c r="D116" s="78">
        <f t="shared" si="7"/>
        <v>429.46</v>
      </c>
      <c r="E116" s="78">
        <f t="shared" si="13"/>
        <v>75</v>
      </c>
      <c r="F116" s="107"/>
      <c r="G116" s="78">
        <f t="shared" si="8"/>
        <v>230.75</v>
      </c>
      <c r="H116" s="78">
        <f t="shared" si="9"/>
        <v>273.70999999999998</v>
      </c>
      <c r="I116" s="78">
        <f t="shared" si="10"/>
        <v>55105.8</v>
      </c>
      <c r="J116" s="78"/>
      <c r="K116" s="78">
        <f t="shared" si="11"/>
        <v>57.69</v>
      </c>
      <c r="L116" s="78"/>
      <c r="M116" s="78">
        <f>IF(B116="","",IF(Rounding="Yes",ROUND(SUM($K$36:K116),2),SUM($K$36:K116)))</f>
        <v>5741.9</v>
      </c>
    </row>
    <row r="117" spans="2:13" ht="20" customHeight="1" x14ac:dyDescent="0.35">
      <c r="B117" s="87">
        <f t="shared" si="12"/>
        <v>82</v>
      </c>
      <c r="C117" s="106" cm="1">
        <f t="array" ref="C117">IF(B117="","",_xlfn.IFS(Payment_Freq="Monthly",EDATE(C116,1),Payment_Freq="Annually",EDATE(C116,12),Payment_Freq="Weekly",C116+7,Payment_Freq="Bi-Weekly",C116+14,Payment_Freq="Semi-Monthly",C116+15,Payment_Freq="Semi-Annually",EDATE(C116,6),Payment_Freq="Quarterly",EDATE(C116,4)))</f>
        <v>48122</v>
      </c>
      <c r="D117" s="78">
        <f t="shared" si="7"/>
        <v>429.46</v>
      </c>
      <c r="E117" s="78">
        <f t="shared" si="13"/>
        <v>75</v>
      </c>
      <c r="F117" s="107"/>
      <c r="G117" s="78">
        <f t="shared" si="8"/>
        <v>229.61</v>
      </c>
      <c r="H117" s="78">
        <f t="shared" si="9"/>
        <v>274.85000000000002</v>
      </c>
      <c r="I117" s="78">
        <f t="shared" si="10"/>
        <v>54830.95</v>
      </c>
      <c r="J117" s="78"/>
      <c r="K117" s="78">
        <f t="shared" si="11"/>
        <v>57.4</v>
      </c>
      <c r="L117" s="78"/>
      <c r="M117" s="78">
        <f>IF(B117="","",IF(Rounding="Yes",ROUND(SUM($K$36:K117),2),SUM($K$36:K117)))</f>
        <v>5799.3</v>
      </c>
    </row>
    <row r="118" spans="2:13" ht="20" customHeight="1" x14ac:dyDescent="0.35">
      <c r="B118" s="87">
        <f t="shared" si="12"/>
        <v>83</v>
      </c>
      <c r="C118" s="106" cm="1">
        <f t="array" ref="C118">IF(B118="","",_xlfn.IFS(Payment_Freq="Monthly",EDATE(C117,1),Payment_Freq="Annually",EDATE(C117,12),Payment_Freq="Weekly",C117+7,Payment_Freq="Bi-Weekly",C117+14,Payment_Freq="Semi-Monthly",C117+15,Payment_Freq="Semi-Annually",EDATE(C117,6),Payment_Freq="Quarterly",EDATE(C117,4)))</f>
        <v>48153</v>
      </c>
      <c r="D118" s="78">
        <f t="shared" si="7"/>
        <v>429.46</v>
      </c>
      <c r="E118" s="78">
        <f t="shared" si="13"/>
        <v>75</v>
      </c>
      <c r="F118" s="107"/>
      <c r="G118" s="78">
        <f t="shared" si="8"/>
        <v>228.46</v>
      </c>
      <c r="H118" s="78">
        <f t="shared" si="9"/>
        <v>276</v>
      </c>
      <c r="I118" s="78">
        <f t="shared" si="10"/>
        <v>54554.95</v>
      </c>
      <c r="J118" s="78"/>
      <c r="K118" s="78">
        <f t="shared" si="11"/>
        <v>57.12</v>
      </c>
      <c r="L118" s="78"/>
      <c r="M118" s="78">
        <f>IF(B118="","",IF(Rounding="Yes",ROUND(SUM($K$36:K118),2),SUM($K$36:K118)))</f>
        <v>5856.42</v>
      </c>
    </row>
    <row r="119" spans="2:13" ht="20" customHeight="1" x14ac:dyDescent="0.35">
      <c r="B119" s="87">
        <f t="shared" si="12"/>
        <v>84</v>
      </c>
      <c r="C119" s="106" cm="1">
        <f t="array" ref="C119">IF(B119="","",_xlfn.IFS(Payment_Freq="Monthly",EDATE(C118,1),Payment_Freq="Annually",EDATE(C118,12),Payment_Freq="Weekly",C118+7,Payment_Freq="Bi-Weekly",C118+14,Payment_Freq="Semi-Monthly",C118+15,Payment_Freq="Semi-Annually",EDATE(C118,6),Payment_Freq="Quarterly",EDATE(C118,4)))</f>
        <v>48183</v>
      </c>
      <c r="D119" s="78">
        <f t="shared" si="7"/>
        <v>429.46</v>
      </c>
      <c r="E119" s="78">
        <f t="shared" si="13"/>
        <v>75</v>
      </c>
      <c r="F119" s="107"/>
      <c r="G119" s="78">
        <f t="shared" si="8"/>
        <v>227.31</v>
      </c>
      <c r="H119" s="78">
        <f t="shared" si="9"/>
        <v>277.14999999999998</v>
      </c>
      <c r="I119" s="78">
        <f t="shared" si="10"/>
        <v>54277.8</v>
      </c>
      <c r="J119" s="78"/>
      <c r="K119" s="78">
        <f t="shared" si="11"/>
        <v>56.83</v>
      </c>
      <c r="L119" s="78"/>
      <c r="M119" s="78">
        <f>IF(B119="","",IF(Rounding="Yes",ROUND(SUM($K$36:K119),2),SUM($K$36:K119)))</f>
        <v>5913.25</v>
      </c>
    </row>
    <row r="120" spans="2:13" ht="20" customHeight="1" x14ac:dyDescent="0.35">
      <c r="B120" s="87">
        <f t="shared" si="12"/>
        <v>85</v>
      </c>
      <c r="C120" s="106" cm="1">
        <f t="array" ref="C120">IF(B120="","",_xlfn.IFS(Payment_Freq="Monthly",EDATE(C119,1),Payment_Freq="Annually",EDATE(C119,12),Payment_Freq="Weekly",C119+7,Payment_Freq="Bi-Weekly",C119+14,Payment_Freq="Semi-Monthly",C119+15,Payment_Freq="Semi-Annually",EDATE(C119,6),Payment_Freq="Quarterly",EDATE(C119,4)))</f>
        <v>48214</v>
      </c>
      <c r="D120" s="78">
        <f t="shared" si="7"/>
        <v>429.46</v>
      </c>
      <c r="E120" s="78">
        <f t="shared" si="13"/>
        <v>1075</v>
      </c>
      <c r="F120" s="107"/>
      <c r="G120" s="78">
        <f t="shared" si="8"/>
        <v>226.16</v>
      </c>
      <c r="H120" s="78">
        <f t="shared" si="9"/>
        <v>1278.3</v>
      </c>
      <c r="I120" s="78">
        <f t="shared" si="10"/>
        <v>52999.5</v>
      </c>
      <c r="J120" s="78"/>
      <c r="K120" s="78">
        <f t="shared" si="11"/>
        <v>56.54</v>
      </c>
      <c r="L120" s="78"/>
      <c r="M120" s="78">
        <f>IF(B120="","",IF(Rounding="Yes",ROUND(SUM($K$36:K120),2),SUM($K$36:K120)))</f>
        <v>5969.79</v>
      </c>
    </row>
    <row r="121" spans="2:13" ht="20" customHeight="1" x14ac:dyDescent="0.35">
      <c r="B121" s="87">
        <f t="shared" si="12"/>
        <v>86</v>
      </c>
      <c r="C121" s="106" cm="1">
        <f t="array" ref="C121">IF(B121="","",_xlfn.IFS(Payment_Freq="Monthly",EDATE(C120,1),Payment_Freq="Annually",EDATE(C120,12),Payment_Freq="Weekly",C120+7,Payment_Freq="Bi-Weekly",C120+14,Payment_Freq="Semi-Monthly",C120+15,Payment_Freq="Semi-Annually",EDATE(C120,6),Payment_Freq="Quarterly",EDATE(C120,4)))</f>
        <v>48245</v>
      </c>
      <c r="D121" s="78">
        <f t="shared" si="7"/>
        <v>429.46</v>
      </c>
      <c r="E121" s="78">
        <f t="shared" si="13"/>
        <v>75</v>
      </c>
      <c r="F121" s="107"/>
      <c r="G121" s="78">
        <f t="shared" si="8"/>
        <v>220.83</v>
      </c>
      <c r="H121" s="78">
        <f t="shared" si="9"/>
        <v>283.63</v>
      </c>
      <c r="I121" s="78">
        <f t="shared" si="10"/>
        <v>52715.87</v>
      </c>
      <c r="J121" s="78"/>
      <c r="K121" s="78">
        <f t="shared" si="11"/>
        <v>55.21</v>
      </c>
      <c r="L121" s="78"/>
      <c r="M121" s="78">
        <f>IF(B121="","",IF(Rounding="Yes",ROUND(SUM($K$36:K121),2),SUM($K$36:K121)))</f>
        <v>6025</v>
      </c>
    </row>
    <row r="122" spans="2:13" ht="20" customHeight="1" x14ac:dyDescent="0.35">
      <c r="B122" s="87">
        <f t="shared" si="12"/>
        <v>87</v>
      </c>
      <c r="C122" s="106" cm="1">
        <f t="array" ref="C122">IF(B122="","",_xlfn.IFS(Payment_Freq="Monthly",EDATE(C121,1),Payment_Freq="Annually",EDATE(C121,12),Payment_Freq="Weekly",C121+7,Payment_Freq="Bi-Weekly",C121+14,Payment_Freq="Semi-Monthly",C121+15,Payment_Freq="Semi-Annually",EDATE(C121,6),Payment_Freq="Quarterly",EDATE(C121,4)))</f>
        <v>48274</v>
      </c>
      <c r="D122" s="78">
        <f t="shared" si="7"/>
        <v>429.46</v>
      </c>
      <c r="E122" s="78">
        <f t="shared" si="13"/>
        <v>75</v>
      </c>
      <c r="F122" s="107"/>
      <c r="G122" s="78">
        <f t="shared" si="8"/>
        <v>219.65</v>
      </c>
      <c r="H122" s="78">
        <f t="shared" si="9"/>
        <v>284.81</v>
      </c>
      <c r="I122" s="78">
        <f t="shared" si="10"/>
        <v>52431.06</v>
      </c>
      <c r="J122" s="78"/>
      <c r="K122" s="78">
        <f t="shared" si="11"/>
        <v>54.91</v>
      </c>
      <c r="L122" s="78"/>
      <c r="M122" s="78">
        <f>IF(B122="","",IF(Rounding="Yes",ROUND(SUM($K$36:K122),2),SUM($K$36:K122)))</f>
        <v>6079.91</v>
      </c>
    </row>
    <row r="123" spans="2:13" ht="20" customHeight="1" x14ac:dyDescent="0.35">
      <c r="B123" s="87">
        <f t="shared" si="12"/>
        <v>88</v>
      </c>
      <c r="C123" s="106" cm="1">
        <f t="array" ref="C123">IF(B123="","",_xlfn.IFS(Payment_Freq="Monthly",EDATE(C122,1),Payment_Freq="Annually",EDATE(C122,12),Payment_Freq="Weekly",C122+7,Payment_Freq="Bi-Weekly",C122+14,Payment_Freq="Semi-Monthly",C122+15,Payment_Freq="Semi-Annually",EDATE(C122,6),Payment_Freq="Quarterly",EDATE(C122,4)))</f>
        <v>48305</v>
      </c>
      <c r="D123" s="78">
        <f t="shared" si="7"/>
        <v>429.46</v>
      </c>
      <c r="E123" s="78">
        <f t="shared" si="13"/>
        <v>75</v>
      </c>
      <c r="F123" s="107"/>
      <c r="G123" s="78">
        <f t="shared" si="8"/>
        <v>218.46</v>
      </c>
      <c r="H123" s="78">
        <f t="shared" si="9"/>
        <v>286</v>
      </c>
      <c r="I123" s="78">
        <f t="shared" si="10"/>
        <v>52145.06</v>
      </c>
      <c r="J123" s="78"/>
      <c r="K123" s="78">
        <f t="shared" si="11"/>
        <v>54.62</v>
      </c>
      <c r="L123" s="78"/>
      <c r="M123" s="78">
        <f>IF(B123="","",IF(Rounding="Yes",ROUND(SUM($K$36:K123),2),SUM($K$36:K123)))</f>
        <v>6134.53</v>
      </c>
    </row>
    <row r="124" spans="2:13" ht="20" customHeight="1" x14ac:dyDescent="0.35">
      <c r="B124" s="87">
        <f t="shared" si="12"/>
        <v>89</v>
      </c>
      <c r="C124" s="106" cm="1">
        <f t="array" ref="C124">IF(B124="","",_xlfn.IFS(Payment_Freq="Monthly",EDATE(C123,1),Payment_Freq="Annually",EDATE(C123,12),Payment_Freq="Weekly",C123+7,Payment_Freq="Bi-Weekly",C123+14,Payment_Freq="Semi-Monthly",C123+15,Payment_Freq="Semi-Annually",EDATE(C123,6),Payment_Freq="Quarterly",EDATE(C123,4)))</f>
        <v>48335</v>
      </c>
      <c r="D124" s="78">
        <f t="shared" si="7"/>
        <v>429.46</v>
      </c>
      <c r="E124" s="78">
        <f t="shared" si="13"/>
        <v>75</v>
      </c>
      <c r="F124" s="107"/>
      <c r="G124" s="78">
        <f t="shared" si="8"/>
        <v>217.27</v>
      </c>
      <c r="H124" s="78">
        <f t="shared" si="9"/>
        <v>287.19</v>
      </c>
      <c r="I124" s="78">
        <f t="shared" si="10"/>
        <v>51857.87</v>
      </c>
      <c r="J124" s="78"/>
      <c r="K124" s="78">
        <f t="shared" si="11"/>
        <v>54.32</v>
      </c>
      <c r="L124" s="78"/>
      <c r="M124" s="78">
        <f>IF(B124="","",IF(Rounding="Yes",ROUND(SUM($K$36:K124),2),SUM($K$36:K124)))</f>
        <v>6188.85</v>
      </c>
    </row>
    <row r="125" spans="2:13" ht="20" customHeight="1" x14ac:dyDescent="0.35">
      <c r="B125" s="87">
        <f t="shared" si="12"/>
        <v>90</v>
      </c>
      <c r="C125" s="106" cm="1">
        <f t="array" ref="C125">IF(B125="","",_xlfn.IFS(Payment_Freq="Monthly",EDATE(C124,1),Payment_Freq="Annually",EDATE(C124,12),Payment_Freq="Weekly",C124+7,Payment_Freq="Bi-Weekly",C124+14,Payment_Freq="Semi-Monthly",C124+15,Payment_Freq="Semi-Annually",EDATE(C124,6),Payment_Freq="Quarterly",EDATE(C124,4)))</f>
        <v>48366</v>
      </c>
      <c r="D125" s="78">
        <f t="shared" si="7"/>
        <v>429.46</v>
      </c>
      <c r="E125" s="78">
        <f t="shared" si="13"/>
        <v>75</v>
      </c>
      <c r="F125" s="107"/>
      <c r="G125" s="78">
        <f t="shared" si="8"/>
        <v>216.07</v>
      </c>
      <c r="H125" s="78">
        <f t="shared" si="9"/>
        <v>288.39</v>
      </c>
      <c r="I125" s="78">
        <f t="shared" si="10"/>
        <v>51569.48</v>
      </c>
      <c r="J125" s="78"/>
      <c r="K125" s="78">
        <f t="shared" si="11"/>
        <v>54.02</v>
      </c>
      <c r="L125" s="78"/>
      <c r="M125" s="78">
        <f>IF(B125="","",IF(Rounding="Yes",ROUND(SUM($K$36:K125),2),SUM($K$36:K125)))</f>
        <v>6242.87</v>
      </c>
    </row>
    <row r="126" spans="2:13" ht="20" customHeight="1" x14ac:dyDescent="0.35">
      <c r="B126" s="87">
        <f t="shared" si="12"/>
        <v>91</v>
      </c>
      <c r="C126" s="106" cm="1">
        <f t="array" ref="C126">IF(B126="","",_xlfn.IFS(Payment_Freq="Monthly",EDATE(C125,1),Payment_Freq="Annually",EDATE(C125,12),Payment_Freq="Weekly",C125+7,Payment_Freq="Bi-Weekly",C125+14,Payment_Freq="Semi-Monthly",C125+15,Payment_Freq="Semi-Annually",EDATE(C125,6),Payment_Freq="Quarterly",EDATE(C125,4)))</f>
        <v>48396</v>
      </c>
      <c r="D126" s="78">
        <f t="shared" si="7"/>
        <v>429.46</v>
      </c>
      <c r="E126" s="78">
        <f t="shared" si="13"/>
        <v>75</v>
      </c>
      <c r="F126" s="107"/>
      <c r="G126" s="78">
        <f t="shared" si="8"/>
        <v>214.87</v>
      </c>
      <c r="H126" s="78">
        <f t="shared" si="9"/>
        <v>289.58999999999997</v>
      </c>
      <c r="I126" s="78">
        <f t="shared" si="10"/>
        <v>51279.89</v>
      </c>
      <c r="J126" s="78"/>
      <c r="K126" s="78">
        <f t="shared" si="11"/>
        <v>53.72</v>
      </c>
      <c r="L126" s="78"/>
      <c r="M126" s="78">
        <f>IF(B126="","",IF(Rounding="Yes",ROUND(SUM($K$36:K126),2),SUM($K$36:K126)))</f>
        <v>6296.59</v>
      </c>
    </row>
    <row r="127" spans="2:13" ht="20" customHeight="1" x14ac:dyDescent="0.35">
      <c r="B127" s="87">
        <f t="shared" si="12"/>
        <v>92</v>
      </c>
      <c r="C127" s="106" cm="1">
        <f t="array" ref="C127">IF(B127="","",_xlfn.IFS(Payment_Freq="Monthly",EDATE(C126,1),Payment_Freq="Annually",EDATE(C126,12),Payment_Freq="Weekly",C126+7,Payment_Freq="Bi-Weekly",C126+14,Payment_Freq="Semi-Monthly",C126+15,Payment_Freq="Semi-Annually",EDATE(C126,6),Payment_Freq="Quarterly",EDATE(C126,4)))</f>
        <v>48427</v>
      </c>
      <c r="D127" s="78">
        <f t="shared" si="7"/>
        <v>429.46</v>
      </c>
      <c r="E127" s="78">
        <f t="shared" si="13"/>
        <v>75</v>
      </c>
      <c r="F127" s="107"/>
      <c r="G127" s="78">
        <f t="shared" si="8"/>
        <v>213.67</v>
      </c>
      <c r="H127" s="78">
        <f t="shared" si="9"/>
        <v>290.79000000000002</v>
      </c>
      <c r="I127" s="78">
        <f t="shared" si="10"/>
        <v>50989.1</v>
      </c>
      <c r="J127" s="78"/>
      <c r="K127" s="78">
        <f t="shared" si="11"/>
        <v>53.42</v>
      </c>
      <c r="L127" s="78"/>
      <c r="M127" s="78">
        <f>IF(B127="","",IF(Rounding="Yes",ROUND(SUM($K$36:K127),2),SUM($K$36:K127)))</f>
        <v>6350.01</v>
      </c>
    </row>
    <row r="128" spans="2:13" ht="20" customHeight="1" x14ac:dyDescent="0.35">
      <c r="B128" s="87">
        <f t="shared" si="12"/>
        <v>93</v>
      </c>
      <c r="C128" s="106" cm="1">
        <f t="array" ref="C128">IF(B128="","",_xlfn.IFS(Payment_Freq="Monthly",EDATE(C127,1),Payment_Freq="Annually",EDATE(C127,12),Payment_Freq="Weekly",C127+7,Payment_Freq="Bi-Weekly",C127+14,Payment_Freq="Semi-Monthly",C127+15,Payment_Freq="Semi-Annually",EDATE(C127,6),Payment_Freq="Quarterly",EDATE(C127,4)))</f>
        <v>48458</v>
      </c>
      <c r="D128" s="78">
        <f t="shared" si="7"/>
        <v>429.46</v>
      </c>
      <c r="E128" s="78">
        <f t="shared" si="13"/>
        <v>75</v>
      </c>
      <c r="F128" s="107"/>
      <c r="G128" s="78">
        <f t="shared" si="8"/>
        <v>212.45</v>
      </c>
      <c r="H128" s="78">
        <f t="shared" si="9"/>
        <v>292.01</v>
      </c>
      <c r="I128" s="78">
        <f t="shared" si="10"/>
        <v>50697.09</v>
      </c>
      <c r="J128" s="78"/>
      <c r="K128" s="78">
        <f t="shared" si="11"/>
        <v>53.11</v>
      </c>
      <c r="L128" s="78"/>
      <c r="M128" s="78">
        <f>IF(B128="","",IF(Rounding="Yes",ROUND(SUM($K$36:K128),2),SUM($K$36:K128)))</f>
        <v>6403.12</v>
      </c>
    </row>
    <row r="129" spans="2:13" ht="20" customHeight="1" x14ac:dyDescent="0.35">
      <c r="B129" s="87">
        <f t="shared" si="12"/>
        <v>94</v>
      </c>
      <c r="C129" s="106" cm="1">
        <f t="array" ref="C129">IF(B129="","",_xlfn.IFS(Payment_Freq="Monthly",EDATE(C128,1),Payment_Freq="Annually",EDATE(C128,12),Payment_Freq="Weekly",C128+7,Payment_Freq="Bi-Weekly",C128+14,Payment_Freq="Semi-Monthly",C128+15,Payment_Freq="Semi-Annually",EDATE(C128,6),Payment_Freq="Quarterly",EDATE(C128,4)))</f>
        <v>48488</v>
      </c>
      <c r="D129" s="78">
        <f t="shared" si="7"/>
        <v>429.46</v>
      </c>
      <c r="E129" s="78">
        <f t="shared" si="13"/>
        <v>75</v>
      </c>
      <c r="F129" s="107"/>
      <c r="G129" s="78">
        <f t="shared" si="8"/>
        <v>211.24</v>
      </c>
      <c r="H129" s="78">
        <f t="shared" si="9"/>
        <v>293.22000000000003</v>
      </c>
      <c r="I129" s="78">
        <f t="shared" si="10"/>
        <v>50403.87</v>
      </c>
      <c r="J129" s="78"/>
      <c r="K129" s="78">
        <f t="shared" si="11"/>
        <v>52.81</v>
      </c>
      <c r="L129" s="78"/>
      <c r="M129" s="78">
        <f>IF(B129="","",IF(Rounding="Yes",ROUND(SUM($K$36:K129),2),SUM($K$36:K129)))</f>
        <v>6455.93</v>
      </c>
    </row>
    <row r="130" spans="2:13" ht="20" customHeight="1" x14ac:dyDescent="0.35">
      <c r="B130" s="87">
        <f t="shared" si="12"/>
        <v>95</v>
      </c>
      <c r="C130" s="106" cm="1">
        <f t="array" ref="C130">IF(B130="","",_xlfn.IFS(Payment_Freq="Monthly",EDATE(C129,1),Payment_Freq="Annually",EDATE(C129,12),Payment_Freq="Weekly",C129+7,Payment_Freq="Bi-Weekly",C129+14,Payment_Freq="Semi-Monthly",C129+15,Payment_Freq="Semi-Annually",EDATE(C129,6),Payment_Freq="Quarterly",EDATE(C129,4)))</f>
        <v>48519</v>
      </c>
      <c r="D130" s="78">
        <f t="shared" si="7"/>
        <v>429.46</v>
      </c>
      <c r="E130" s="78">
        <f t="shared" si="13"/>
        <v>75</v>
      </c>
      <c r="F130" s="107"/>
      <c r="G130" s="78">
        <f t="shared" si="8"/>
        <v>210.02</v>
      </c>
      <c r="H130" s="78">
        <f t="shared" si="9"/>
        <v>294.44</v>
      </c>
      <c r="I130" s="78">
        <f t="shared" si="10"/>
        <v>50109.43</v>
      </c>
      <c r="J130" s="78"/>
      <c r="K130" s="78">
        <f t="shared" si="11"/>
        <v>52.51</v>
      </c>
      <c r="L130" s="78"/>
      <c r="M130" s="78">
        <f>IF(B130="","",IF(Rounding="Yes",ROUND(SUM($K$36:K130),2),SUM($K$36:K130)))</f>
        <v>6508.44</v>
      </c>
    </row>
    <row r="131" spans="2:13" ht="20" customHeight="1" x14ac:dyDescent="0.35">
      <c r="B131" s="87">
        <f t="shared" si="12"/>
        <v>96</v>
      </c>
      <c r="C131" s="106" cm="1">
        <f t="array" ref="C131">IF(B131="","",_xlfn.IFS(Payment_Freq="Monthly",EDATE(C130,1),Payment_Freq="Annually",EDATE(C130,12),Payment_Freq="Weekly",C130+7,Payment_Freq="Bi-Weekly",C130+14,Payment_Freq="Semi-Monthly",C130+15,Payment_Freq="Semi-Annually",EDATE(C130,6),Payment_Freq="Quarterly",EDATE(C130,4)))</f>
        <v>48549</v>
      </c>
      <c r="D131" s="78">
        <f t="shared" si="7"/>
        <v>429.46</v>
      </c>
      <c r="E131" s="78">
        <f t="shared" si="13"/>
        <v>75</v>
      </c>
      <c r="F131" s="107"/>
      <c r="G131" s="78">
        <f t="shared" si="8"/>
        <v>208.79</v>
      </c>
      <c r="H131" s="78">
        <f t="shared" si="9"/>
        <v>295.67</v>
      </c>
      <c r="I131" s="78">
        <f t="shared" si="10"/>
        <v>49813.760000000002</v>
      </c>
      <c r="J131" s="78"/>
      <c r="K131" s="78">
        <f t="shared" si="11"/>
        <v>52.2</v>
      </c>
      <c r="L131" s="78"/>
      <c r="M131" s="78">
        <f>IF(B131="","",IF(Rounding="Yes",ROUND(SUM($K$36:K131),2),SUM($K$36:K131)))</f>
        <v>6560.64</v>
      </c>
    </row>
    <row r="132" spans="2:13" ht="20" customHeight="1" x14ac:dyDescent="0.35">
      <c r="B132" s="87">
        <f t="shared" si="12"/>
        <v>97</v>
      </c>
      <c r="C132" s="106" cm="1">
        <f t="array" ref="C132">IF(B132="","",_xlfn.IFS(Payment_Freq="Monthly",EDATE(C131,1),Payment_Freq="Annually",EDATE(C131,12),Payment_Freq="Weekly",C131+7,Payment_Freq="Bi-Weekly",C131+14,Payment_Freq="Semi-Monthly",C131+15,Payment_Freq="Semi-Annually",EDATE(C131,6),Payment_Freq="Quarterly",EDATE(C131,4)))</f>
        <v>48580</v>
      </c>
      <c r="D132" s="78">
        <f t="shared" si="7"/>
        <v>429.46</v>
      </c>
      <c r="E132" s="78">
        <f t="shared" si="13"/>
        <v>1075</v>
      </c>
      <c r="F132" s="107"/>
      <c r="G132" s="78">
        <f t="shared" si="8"/>
        <v>207.56</v>
      </c>
      <c r="H132" s="78">
        <f t="shared" si="9"/>
        <v>1296.9000000000001</v>
      </c>
      <c r="I132" s="78">
        <f t="shared" si="10"/>
        <v>48516.86</v>
      </c>
      <c r="J132" s="78"/>
      <c r="K132" s="78">
        <f t="shared" si="11"/>
        <v>51.89</v>
      </c>
      <c r="L132" s="78"/>
      <c r="M132" s="78">
        <f>IF(B132="","",IF(Rounding="Yes",ROUND(SUM($K$36:K132),2),SUM($K$36:K132)))</f>
        <v>6612.53</v>
      </c>
    </row>
    <row r="133" spans="2:13" ht="20" customHeight="1" x14ac:dyDescent="0.35">
      <c r="B133" s="87">
        <f t="shared" si="12"/>
        <v>98</v>
      </c>
      <c r="C133" s="106" cm="1">
        <f t="array" ref="C133">IF(B133="","",_xlfn.IFS(Payment_Freq="Monthly",EDATE(C132,1),Payment_Freq="Annually",EDATE(C132,12),Payment_Freq="Weekly",C132+7,Payment_Freq="Bi-Weekly",C132+14,Payment_Freq="Semi-Monthly",C132+15,Payment_Freq="Semi-Annually",EDATE(C132,6),Payment_Freq="Quarterly",EDATE(C132,4)))</f>
        <v>48611</v>
      </c>
      <c r="D133" s="78">
        <f t="shared" si="7"/>
        <v>429.46</v>
      </c>
      <c r="E133" s="78">
        <f t="shared" si="13"/>
        <v>75</v>
      </c>
      <c r="F133" s="107"/>
      <c r="G133" s="78">
        <f t="shared" si="8"/>
        <v>202.15</v>
      </c>
      <c r="H133" s="78">
        <f t="shared" si="9"/>
        <v>302.31</v>
      </c>
      <c r="I133" s="78">
        <f t="shared" si="10"/>
        <v>48214.55</v>
      </c>
      <c r="J133" s="78"/>
      <c r="K133" s="78">
        <f t="shared" si="11"/>
        <v>50.54</v>
      </c>
      <c r="L133" s="78"/>
      <c r="M133" s="78">
        <f>IF(B133="","",IF(Rounding="Yes",ROUND(SUM($K$36:K133),2),SUM($K$36:K133)))</f>
        <v>6663.07</v>
      </c>
    </row>
    <row r="134" spans="2:13" ht="20" customHeight="1" x14ac:dyDescent="0.35">
      <c r="B134" s="87">
        <f t="shared" si="12"/>
        <v>99</v>
      </c>
      <c r="C134" s="106" cm="1">
        <f t="array" ref="C134">IF(B134="","",_xlfn.IFS(Payment_Freq="Monthly",EDATE(C133,1),Payment_Freq="Annually",EDATE(C133,12),Payment_Freq="Weekly",C133+7,Payment_Freq="Bi-Weekly",C133+14,Payment_Freq="Semi-Monthly",C133+15,Payment_Freq="Semi-Annually",EDATE(C133,6),Payment_Freq="Quarterly",EDATE(C133,4)))</f>
        <v>48639</v>
      </c>
      <c r="D134" s="78">
        <f t="shared" si="7"/>
        <v>429.46</v>
      </c>
      <c r="E134" s="78">
        <f t="shared" si="13"/>
        <v>75</v>
      </c>
      <c r="F134" s="107"/>
      <c r="G134" s="78">
        <f t="shared" si="8"/>
        <v>200.89</v>
      </c>
      <c r="H134" s="78">
        <f t="shared" si="9"/>
        <v>303.57</v>
      </c>
      <c r="I134" s="78">
        <f t="shared" si="10"/>
        <v>47910.98</v>
      </c>
      <c r="J134" s="78"/>
      <c r="K134" s="78">
        <f t="shared" si="11"/>
        <v>50.22</v>
      </c>
      <c r="L134" s="78"/>
      <c r="M134" s="78">
        <f>IF(B134="","",IF(Rounding="Yes",ROUND(SUM($K$36:K134),2),SUM($K$36:K134)))</f>
        <v>6713.29</v>
      </c>
    </row>
    <row r="135" spans="2:13" ht="20" customHeight="1" x14ac:dyDescent="0.35">
      <c r="B135" s="87">
        <f t="shared" si="12"/>
        <v>100</v>
      </c>
      <c r="C135" s="106" cm="1">
        <f t="array" ref="C135">IF(B135="","",_xlfn.IFS(Payment_Freq="Monthly",EDATE(C134,1),Payment_Freq="Annually",EDATE(C134,12),Payment_Freq="Weekly",C134+7,Payment_Freq="Bi-Weekly",C134+14,Payment_Freq="Semi-Monthly",C134+15,Payment_Freq="Semi-Annually",EDATE(C134,6),Payment_Freq="Quarterly",EDATE(C134,4)))</f>
        <v>48670</v>
      </c>
      <c r="D135" s="78">
        <f t="shared" si="7"/>
        <v>429.46</v>
      </c>
      <c r="E135" s="78">
        <f t="shared" si="13"/>
        <v>75</v>
      </c>
      <c r="F135" s="107"/>
      <c r="G135" s="78">
        <f t="shared" si="8"/>
        <v>199.63</v>
      </c>
      <c r="H135" s="78">
        <f t="shared" si="9"/>
        <v>304.83</v>
      </c>
      <c r="I135" s="78">
        <f t="shared" si="10"/>
        <v>47606.15</v>
      </c>
      <c r="J135" s="78"/>
      <c r="K135" s="78">
        <f t="shared" si="11"/>
        <v>49.91</v>
      </c>
      <c r="L135" s="78"/>
      <c r="M135" s="78">
        <f>IF(B135="","",IF(Rounding="Yes",ROUND(SUM($K$36:K135),2),SUM($K$36:K135)))</f>
        <v>6763.2</v>
      </c>
    </row>
    <row r="136" spans="2:13" ht="20" customHeight="1" x14ac:dyDescent="0.35">
      <c r="B136" s="87">
        <f t="shared" si="12"/>
        <v>101</v>
      </c>
      <c r="C136" s="106" cm="1">
        <f t="array" ref="C136">IF(B136="","",_xlfn.IFS(Payment_Freq="Monthly",EDATE(C135,1),Payment_Freq="Annually",EDATE(C135,12),Payment_Freq="Weekly",C135+7,Payment_Freq="Bi-Weekly",C135+14,Payment_Freq="Semi-Monthly",C135+15,Payment_Freq="Semi-Annually",EDATE(C135,6),Payment_Freq="Quarterly",EDATE(C135,4)))</f>
        <v>48700</v>
      </c>
      <c r="D136" s="78">
        <f t="shared" si="7"/>
        <v>429.46</v>
      </c>
      <c r="E136" s="78">
        <f t="shared" si="13"/>
        <v>75</v>
      </c>
      <c r="F136" s="107"/>
      <c r="G136" s="78">
        <f t="shared" si="8"/>
        <v>198.36</v>
      </c>
      <c r="H136" s="78">
        <f t="shared" si="9"/>
        <v>306.10000000000002</v>
      </c>
      <c r="I136" s="78">
        <f t="shared" si="10"/>
        <v>47300.05</v>
      </c>
      <c r="J136" s="78"/>
      <c r="K136" s="78">
        <f t="shared" si="11"/>
        <v>49.59</v>
      </c>
      <c r="L136" s="78"/>
      <c r="M136" s="78">
        <f>IF(B136="","",IF(Rounding="Yes",ROUND(SUM($K$36:K136),2),SUM($K$36:K136)))</f>
        <v>6812.79</v>
      </c>
    </row>
    <row r="137" spans="2:13" ht="20" customHeight="1" x14ac:dyDescent="0.35">
      <c r="B137" s="87">
        <f t="shared" si="12"/>
        <v>102</v>
      </c>
      <c r="C137" s="106" cm="1">
        <f t="array" ref="C137">IF(B137="","",_xlfn.IFS(Payment_Freq="Monthly",EDATE(C136,1),Payment_Freq="Annually",EDATE(C136,12),Payment_Freq="Weekly",C136+7,Payment_Freq="Bi-Weekly",C136+14,Payment_Freq="Semi-Monthly",C136+15,Payment_Freq="Semi-Annually",EDATE(C136,6),Payment_Freq="Quarterly",EDATE(C136,4)))</f>
        <v>48731</v>
      </c>
      <c r="D137" s="78">
        <f t="shared" si="7"/>
        <v>429.46</v>
      </c>
      <c r="E137" s="78">
        <f t="shared" si="13"/>
        <v>75</v>
      </c>
      <c r="F137" s="107"/>
      <c r="G137" s="78">
        <f t="shared" si="8"/>
        <v>197.08</v>
      </c>
      <c r="H137" s="78">
        <f t="shared" si="9"/>
        <v>307.38</v>
      </c>
      <c r="I137" s="78">
        <f t="shared" si="10"/>
        <v>46992.67</v>
      </c>
      <c r="J137" s="78"/>
      <c r="K137" s="78">
        <f t="shared" si="11"/>
        <v>49.27</v>
      </c>
      <c r="L137" s="78"/>
      <c r="M137" s="78">
        <f>IF(B137="","",IF(Rounding="Yes",ROUND(SUM($K$36:K137),2),SUM($K$36:K137)))</f>
        <v>6862.06</v>
      </c>
    </row>
    <row r="138" spans="2:13" ht="20" customHeight="1" x14ac:dyDescent="0.35">
      <c r="B138" s="87">
        <f t="shared" si="12"/>
        <v>103</v>
      </c>
      <c r="C138" s="106" cm="1">
        <f t="array" ref="C138">IF(B138="","",_xlfn.IFS(Payment_Freq="Monthly",EDATE(C137,1),Payment_Freq="Annually",EDATE(C137,12),Payment_Freq="Weekly",C137+7,Payment_Freq="Bi-Weekly",C137+14,Payment_Freq="Semi-Monthly",C137+15,Payment_Freq="Semi-Annually",EDATE(C137,6),Payment_Freq="Quarterly",EDATE(C137,4)))</f>
        <v>48761</v>
      </c>
      <c r="D138" s="78">
        <f t="shared" si="7"/>
        <v>429.46</v>
      </c>
      <c r="E138" s="78">
        <f t="shared" si="13"/>
        <v>75</v>
      </c>
      <c r="F138" s="107"/>
      <c r="G138" s="78">
        <f t="shared" si="8"/>
        <v>195.8</v>
      </c>
      <c r="H138" s="78">
        <f t="shared" si="9"/>
        <v>308.66000000000003</v>
      </c>
      <c r="I138" s="78">
        <f t="shared" si="10"/>
        <v>46684.01</v>
      </c>
      <c r="J138" s="78"/>
      <c r="K138" s="78">
        <f t="shared" si="11"/>
        <v>48.95</v>
      </c>
      <c r="L138" s="78"/>
      <c r="M138" s="78">
        <f>IF(B138="","",IF(Rounding="Yes",ROUND(SUM($K$36:K138),2),SUM($K$36:K138)))</f>
        <v>6911.01</v>
      </c>
    </row>
    <row r="139" spans="2:13" ht="20" customHeight="1" x14ac:dyDescent="0.35">
      <c r="B139" s="87">
        <f t="shared" si="12"/>
        <v>104</v>
      </c>
      <c r="C139" s="106" cm="1">
        <f t="array" ref="C139">IF(B139="","",_xlfn.IFS(Payment_Freq="Monthly",EDATE(C138,1),Payment_Freq="Annually",EDATE(C138,12),Payment_Freq="Weekly",C138+7,Payment_Freq="Bi-Weekly",C138+14,Payment_Freq="Semi-Monthly",C138+15,Payment_Freq="Semi-Annually",EDATE(C138,6),Payment_Freq="Quarterly",EDATE(C138,4)))</f>
        <v>48792</v>
      </c>
      <c r="D139" s="78">
        <f t="shared" si="7"/>
        <v>429.46</v>
      </c>
      <c r="E139" s="78">
        <f t="shared" si="13"/>
        <v>75</v>
      </c>
      <c r="F139" s="107"/>
      <c r="G139" s="78">
        <f t="shared" si="8"/>
        <v>194.52</v>
      </c>
      <c r="H139" s="78">
        <f t="shared" si="9"/>
        <v>309.94</v>
      </c>
      <c r="I139" s="78">
        <f t="shared" si="10"/>
        <v>46374.07</v>
      </c>
      <c r="J139" s="78"/>
      <c r="K139" s="78">
        <f t="shared" si="11"/>
        <v>48.63</v>
      </c>
      <c r="L139" s="78"/>
      <c r="M139" s="78">
        <f>IF(B139="","",IF(Rounding="Yes",ROUND(SUM($K$36:K139),2),SUM($K$36:K139)))</f>
        <v>6959.64</v>
      </c>
    </row>
    <row r="140" spans="2:13" ht="20" customHeight="1" x14ac:dyDescent="0.35">
      <c r="B140" s="87">
        <f t="shared" si="12"/>
        <v>105</v>
      </c>
      <c r="C140" s="106" cm="1">
        <f t="array" ref="C140">IF(B140="","",_xlfn.IFS(Payment_Freq="Monthly",EDATE(C139,1),Payment_Freq="Annually",EDATE(C139,12),Payment_Freq="Weekly",C139+7,Payment_Freq="Bi-Weekly",C139+14,Payment_Freq="Semi-Monthly",C139+15,Payment_Freq="Semi-Annually",EDATE(C139,6),Payment_Freq="Quarterly",EDATE(C139,4)))</f>
        <v>48823</v>
      </c>
      <c r="D140" s="78">
        <f t="shared" si="7"/>
        <v>429.46</v>
      </c>
      <c r="E140" s="78">
        <f t="shared" si="13"/>
        <v>75</v>
      </c>
      <c r="F140" s="107"/>
      <c r="G140" s="78">
        <f t="shared" si="8"/>
        <v>193.23</v>
      </c>
      <c r="H140" s="78">
        <f t="shared" si="9"/>
        <v>311.23</v>
      </c>
      <c r="I140" s="78">
        <f t="shared" si="10"/>
        <v>46062.84</v>
      </c>
      <c r="J140" s="78"/>
      <c r="K140" s="78">
        <f t="shared" si="11"/>
        <v>48.31</v>
      </c>
      <c r="L140" s="78"/>
      <c r="M140" s="78">
        <f>IF(B140="","",IF(Rounding="Yes",ROUND(SUM($K$36:K140),2),SUM($K$36:K140)))</f>
        <v>7007.95</v>
      </c>
    </row>
    <row r="141" spans="2:13" ht="20" customHeight="1" x14ac:dyDescent="0.35">
      <c r="B141" s="87">
        <f t="shared" si="12"/>
        <v>106</v>
      </c>
      <c r="C141" s="106" cm="1">
        <f t="array" ref="C141">IF(B141="","",_xlfn.IFS(Payment_Freq="Monthly",EDATE(C140,1),Payment_Freq="Annually",EDATE(C140,12),Payment_Freq="Weekly",C140+7,Payment_Freq="Bi-Weekly",C140+14,Payment_Freq="Semi-Monthly",C140+15,Payment_Freq="Semi-Annually",EDATE(C140,6),Payment_Freq="Quarterly",EDATE(C140,4)))</f>
        <v>48853</v>
      </c>
      <c r="D141" s="78">
        <f t="shared" si="7"/>
        <v>429.46</v>
      </c>
      <c r="E141" s="78">
        <f t="shared" si="13"/>
        <v>75</v>
      </c>
      <c r="F141" s="107"/>
      <c r="G141" s="78">
        <f t="shared" si="8"/>
        <v>191.93</v>
      </c>
      <c r="H141" s="78">
        <f t="shared" si="9"/>
        <v>312.52999999999997</v>
      </c>
      <c r="I141" s="78">
        <f t="shared" si="10"/>
        <v>45750.31</v>
      </c>
      <c r="J141" s="78"/>
      <c r="K141" s="78">
        <f t="shared" si="11"/>
        <v>47.98</v>
      </c>
      <c r="L141" s="78"/>
      <c r="M141" s="78">
        <f>IF(B141="","",IF(Rounding="Yes",ROUND(SUM($K$36:K141),2),SUM($K$36:K141)))</f>
        <v>7055.93</v>
      </c>
    </row>
    <row r="142" spans="2:13" ht="20" customHeight="1" x14ac:dyDescent="0.35">
      <c r="B142" s="87">
        <f t="shared" si="12"/>
        <v>107</v>
      </c>
      <c r="C142" s="106" cm="1">
        <f t="array" ref="C142">IF(B142="","",_xlfn.IFS(Payment_Freq="Monthly",EDATE(C141,1),Payment_Freq="Annually",EDATE(C141,12),Payment_Freq="Weekly",C141+7,Payment_Freq="Bi-Weekly",C141+14,Payment_Freq="Semi-Monthly",C141+15,Payment_Freq="Semi-Annually",EDATE(C141,6),Payment_Freq="Quarterly",EDATE(C141,4)))</f>
        <v>48884</v>
      </c>
      <c r="D142" s="78">
        <f t="shared" si="7"/>
        <v>429.46</v>
      </c>
      <c r="E142" s="78">
        <f t="shared" si="13"/>
        <v>75</v>
      </c>
      <c r="F142" s="107"/>
      <c r="G142" s="78">
        <f t="shared" si="8"/>
        <v>190.63</v>
      </c>
      <c r="H142" s="78">
        <f t="shared" si="9"/>
        <v>313.83</v>
      </c>
      <c r="I142" s="78">
        <f t="shared" si="10"/>
        <v>45436.480000000003</v>
      </c>
      <c r="J142" s="78"/>
      <c r="K142" s="78">
        <f t="shared" si="11"/>
        <v>47.66</v>
      </c>
      <c r="L142" s="78"/>
      <c r="M142" s="78">
        <f>IF(B142="","",IF(Rounding="Yes",ROUND(SUM($K$36:K142),2),SUM($K$36:K142)))</f>
        <v>7103.59</v>
      </c>
    </row>
    <row r="143" spans="2:13" ht="20" customHeight="1" x14ac:dyDescent="0.35">
      <c r="B143" s="87">
        <f t="shared" si="12"/>
        <v>108</v>
      </c>
      <c r="C143" s="106" cm="1">
        <f t="array" ref="C143">IF(B143="","",_xlfn.IFS(Payment_Freq="Monthly",EDATE(C142,1),Payment_Freq="Annually",EDATE(C142,12),Payment_Freq="Weekly",C142+7,Payment_Freq="Bi-Weekly",C142+14,Payment_Freq="Semi-Monthly",C142+15,Payment_Freq="Semi-Annually",EDATE(C142,6),Payment_Freq="Quarterly",EDATE(C142,4)))</f>
        <v>48914</v>
      </c>
      <c r="D143" s="78">
        <f t="shared" si="7"/>
        <v>429.46</v>
      </c>
      <c r="E143" s="78">
        <f t="shared" si="13"/>
        <v>75</v>
      </c>
      <c r="F143" s="107"/>
      <c r="G143" s="78">
        <f t="shared" si="8"/>
        <v>189.32</v>
      </c>
      <c r="H143" s="78">
        <f t="shared" si="9"/>
        <v>315.14</v>
      </c>
      <c r="I143" s="78">
        <f t="shared" si="10"/>
        <v>45121.34</v>
      </c>
      <c r="J143" s="78"/>
      <c r="K143" s="78">
        <f t="shared" si="11"/>
        <v>47.33</v>
      </c>
      <c r="L143" s="78"/>
      <c r="M143" s="78">
        <f>IF(B143="","",IF(Rounding="Yes",ROUND(SUM($K$36:K143),2),SUM($K$36:K143)))</f>
        <v>7150.92</v>
      </c>
    </row>
    <row r="144" spans="2:13" ht="20" customHeight="1" x14ac:dyDescent="0.35">
      <c r="B144" s="87">
        <f t="shared" si="12"/>
        <v>109</v>
      </c>
      <c r="C144" s="106" cm="1">
        <f t="array" ref="C144">IF(B144="","",_xlfn.IFS(Payment_Freq="Monthly",EDATE(C143,1),Payment_Freq="Annually",EDATE(C143,12),Payment_Freq="Weekly",C143+7,Payment_Freq="Bi-Weekly",C143+14,Payment_Freq="Semi-Monthly",C143+15,Payment_Freq="Semi-Annually",EDATE(C143,6),Payment_Freq="Quarterly",EDATE(C143,4)))</f>
        <v>48945</v>
      </c>
      <c r="D144" s="78">
        <f t="shared" si="7"/>
        <v>429.46</v>
      </c>
      <c r="E144" s="78">
        <f t="shared" si="13"/>
        <v>1075</v>
      </c>
      <c r="F144" s="107"/>
      <c r="G144" s="78">
        <f t="shared" si="8"/>
        <v>188.01</v>
      </c>
      <c r="H144" s="78">
        <f t="shared" si="9"/>
        <v>1316.45</v>
      </c>
      <c r="I144" s="78">
        <f t="shared" si="10"/>
        <v>43804.89</v>
      </c>
      <c r="J144" s="78"/>
      <c r="K144" s="78">
        <f t="shared" si="11"/>
        <v>47</v>
      </c>
      <c r="L144" s="78"/>
      <c r="M144" s="78">
        <f>IF(B144="","",IF(Rounding="Yes",ROUND(SUM($K$36:K144),2),SUM($K$36:K144)))</f>
        <v>7197.92</v>
      </c>
    </row>
    <row r="145" spans="2:13" ht="20" customHeight="1" x14ac:dyDescent="0.35">
      <c r="B145" s="87">
        <f t="shared" si="12"/>
        <v>110</v>
      </c>
      <c r="C145" s="106" cm="1">
        <f t="array" ref="C145">IF(B145="","",_xlfn.IFS(Payment_Freq="Monthly",EDATE(C144,1),Payment_Freq="Annually",EDATE(C144,12),Payment_Freq="Weekly",C144+7,Payment_Freq="Bi-Weekly",C144+14,Payment_Freq="Semi-Monthly",C144+15,Payment_Freq="Semi-Annually",EDATE(C144,6),Payment_Freq="Quarterly",EDATE(C144,4)))</f>
        <v>48976</v>
      </c>
      <c r="D145" s="78">
        <f t="shared" si="7"/>
        <v>429.46</v>
      </c>
      <c r="E145" s="78">
        <f t="shared" si="13"/>
        <v>75</v>
      </c>
      <c r="F145" s="107"/>
      <c r="G145" s="78">
        <f t="shared" si="8"/>
        <v>182.52</v>
      </c>
      <c r="H145" s="78">
        <f t="shared" si="9"/>
        <v>321.94</v>
      </c>
      <c r="I145" s="78">
        <f t="shared" si="10"/>
        <v>43482.95</v>
      </c>
      <c r="J145" s="78"/>
      <c r="K145" s="78">
        <f t="shared" si="11"/>
        <v>45.63</v>
      </c>
      <c r="L145" s="78"/>
      <c r="M145" s="78">
        <f>IF(B145="","",IF(Rounding="Yes",ROUND(SUM($K$36:K145),2),SUM($K$36:K145)))</f>
        <v>7243.55</v>
      </c>
    </row>
    <row r="146" spans="2:13" ht="20" customHeight="1" x14ac:dyDescent="0.35">
      <c r="B146" s="87">
        <f t="shared" si="12"/>
        <v>111</v>
      </c>
      <c r="C146" s="106" cm="1">
        <f t="array" ref="C146">IF(B146="","",_xlfn.IFS(Payment_Freq="Monthly",EDATE(C145,1),Payment_Freq="Annually",EDATE(C145,12),Payment_Freq="Weekly",C145+7,Payment_Freq="Bi-Weekly",C145+14,Payment_Freq="Semi-Monthly",C145+15,Payment_Freq="Semi-Annually",EDATE(C145,6),Payment_Freq="Quarterly",EDATE(C145,4)))</f>
        <v>49004</v>
      </c>
      <c r="D146" s="78">
        <f t="shared" si="7"/>
        <v>429.46</v>
      </c>
      <c r="E146" s="78">
        <f t="shared" si="13"/>
        <v>75</v>
      </c>
      <c r="F146" s="107"/>
      <c r="G146" s="78">
        <f t="shared" si="8"/>
        <v>181.18</v>
      </c>
      <c r="H146" s="78">
        <f t="shared" si="9"/>
        <v>323.27999999999997</v>
      </c>
      <c r="I146" s="78">
        <f t="shared" si="10"/>
        <v>43159.67</v>
      </c>
      <c r="J146" s="78"/>
      <c r="K146" s="78">
        <f t="shared" si="11"/>
        <v>45.3</v>
      </c>
      <c r="L146" s="78"/>
      <c r="M146" s="78">
        <f>IF(B146="","",IF(Rounding="Yes",ROUND(SUM($K$36:K146),2),SUM($K$36:K146)))</f>
        <v>7288.85</v>
      </c>
    </row>
    <row r="147" spans="2:13" ht="20" customHeight="1" x14ac:dyDescent="0.35">
      <c r="B147" s="87">
        <f t="shared" si="12"/>
        <v>112</v>
      </c>
      <c r="C147" s="106" cm="1">
        <f t="array" ref="C147">IF(B147="","",_xlfn.IFS(Payment_Freq="Monthly",EDATE(C146,1),Payment_Freq="Annually",EDATE(C146,12),Payment_Freq="Weekly",C146+7,Payment_Freq="Bi-Weekly",C146+14,Payment_Freq="Semi-Monthly",C146+15,Payment_Freq="Semi-Annually",EDATE(C146,6),Payment_Freq="Quarterly",EDATE(C146,4)))</f>
        <v>49035</v>
      </c>
      <c r="D147" s="78">
        <f t="shared" si="7"/>
        <v>429.46</v>
      </c>
      <c r="E147" s="78">
        <f t="shared" si="13"/>
        <v>75</v>
      </c>
      <c r="F147" s="107"/>
      <c r="G147" s="78">
        <f t="shared" si="8"/>
        <v>179.83</v>
      </c>
      <c r="H147" s="78">
        <f t="shared" si="9"/>
        <v>324.63</v>
      </c>
      <c r="I147" s="78">
        <f t="shared" si="10"/>
        <v>42835.040000000001</v>
      </c>
      <c r="J147" s="78"/>
      <c r="K147" s="78">
        <f t="shared" si="11"/>
        <v>44.96</v>
      </c>
      <c r="L147" s="78"/>
      <c r="M147" s="78">
        <f>IF(B147="","",IF(Rounding="Yes",ROUND(SUM($K$36:K147),2),SUM($K$36:K147)))</f>
        <v>7333.81</v>
      </c>
    </row>
    <row r="148" spans="2:13" ht="20" customHeight="1" x14ac:dyDescent="0.35">
      <c r="B148" s="87">
        <f t="shared" si="12"/>
        <v>113</v>
      </c>
      <c r="C148" s="106" cm="1">
        <f t="array" ref="C148">IF(B148="","",_xlfn.IFS(Payment_Freq="Monthly",EDATE(C147,1),Payment_Freq="Annually",EDATE(C147,12),Payment_Freq="Weekly",C147+7,Payment_Freq="Bi-Weekly",C147+14,Payment_Freq="Semi-Monthly",C147+15,Payment_Freq="Semi-Annually",EDATE(C147,6),Payment_Freq="Quarterly",EDATE(C147,4)))</f>
        <v>49065</v>
      </c>
      <c r="D148" s="78">
        <f t="shared" si="7"/>
        <v>429.46</v>
      </c>
      <c r="E148" s="78">
        <f t="shared" si="13"/>
        <v>75</v>
      </c>
      <c r="F148" s="107"/>
      <c r="G148" s="78">
        <f t="shared" si="8"/>
        <v>178.48</v>
      </c>
      <c r="H148" s="78">
        <f t="shared" si="9"/>
        <v>325.98</v>
      </c>
      <c r="I148" s="78">
        <f t="shared" si="10"/>
        <v>42509.06</v>
      </c>
      <c r="J148" s="78"/>
      <c r="K148" s="78">
        <f t="shared" si="11"/>
        <v>44.62</v>
      </c>
      <c r="L148" s="78"/>
      <c r="M148" s="78">
        <f>IF(B148="","",IF(Rounding="Yes",ROUND(SUM($K$36:K148),2),SUM($K$36:K148)))</f>
        <v>7378.43</v>
      </c>
    </row>
    <row r="149" spans="2:13" ht="20" customHeight="1" x14ac:dyDescent="0.35">
      <c r="B149" s="87">
        <f t="shared" si="12"/>
        <v>114</v>
      </c>
      <c r="C149" s="106" cm="1">
        <f t="array" ref="C149">IF(B149="","",_xlfn.IFS(Payment_Freq="Monthly",EDATE(C148,1),Payment_Freq="Annually",EDATE(C148,12),Payment_Freq="Weekly",C148+7,Payment_Freq="Bi-Weekly",C148+14,Payment_Freq="Semi-Monthly",C148+15,Payment_Freq="Semi-Annually",EDATE(C148,6),Payment_Freq="Quarterly",EDATE(C148,4)))</f>
        <v>49096</v>
      </c>
      <c r="D149" s="78">
        <f t="shared" si="7"/>
        <v>429.46</v>
      </c>
      <c r="E149" s="78">
        <f t="shared" si="13"/>
        <v>75</v>
      </c>
      <c r="F149" s="107"/>
      <c r="G149" s="78">
        <f t="shared" si="8"/>
        <v>177.12</v>
      </c>
      <c r="H149" s="78">
        <f t="shared" si="9"/>
        <v>327.33999999999997</v>
      </c>
      <c r="I149" s="78">
        <f t="shared" si="10"/>
        <v>42181.72</v>
      </c>
      <c r="J149" s="78"/>
      <c r="K149" s="78">
        <f t="shared" si="11"/>
        <v>44.28</v>
      </c>
      <c r="L149" s="78"/>
      <c r="M149" s="78">
        <f>IF(B149="","",IF(Rounding="Yes",ROUND(SUM($K$36:K149),2),SUM($K$36:K149)))</f>
        <v>7422.71</v>
      </c>
    </row>
    <row r="150" spans="2:13" ht="20" customHeight="1" x14ac:dyDescent="0.35">
      <c r="B150" s="87">
        <f t="shared" si="12"/>
        <v>115</v>
      </c>
      <c r="C150" s="106" cm="1">
        <f t="array" ref="C150">IF(B150="","",_xlfn.IFS(Payment_Freq="Monthly",EDATE(C149,1),Payment_Freq="Annually",EDATE(C149,12),Payment_Freq="Weekly",C149+7,Payment_Freq="Bi-Weekly",C149+14,Payment_Freq="Semi-Monthly",C149+15,Payment_Freq="Semi-Annually",EDATE(C149,6),Payment_Freq="Quarterly",EDATE(C149,4)))</f>
        <v>49126</v>
      </c>
      <c r="D150" s="78">
        <f t="shared" si="7"/>
        <v>429.46</v>
      </c>
      <c r="E150" s="78">
        <f t="shared" si="13"/>
        <v>75</v>
      </c>
      <c r="F150" s="107"/>
      <c r="G150" s="78">
        <f t="shared" si="8"/>
        <v>175.76</v>
      </c>
      <c r="H150" s="78">
        <f t="shared" si="9"/>
        <v>328.7</v>
      </c>
      <c r="I150" s="78">
        <f t="shared" si="10"/>
        <v>41853.019999999997</v>
      </c>
      <c r="J150" s="78"/>
      <c r="K150" s="78">
        <f t="shared" si="11"/>
        <v>43.94</v>
      </c>
      <c r="L150" s="78"/>
      <c r="M150" s="78">
        <f>IF(B150="","",IF(Rounding="Yes",ROUND(SUM($K$36:K150),2),SUM($K$36:K150)))</f>
        <v>7466.65</v>
      </c>
    </row>
    <row r="151" spans="2:13" ht="20" customHeight="1" x14ac:dyDescent="0.35">
      <c r="B151" s="87">
        <f t="shared" si="12"/>
        <v>116</v>
      </c>
      <c r="C151" s="106" cm="1">
        <f t="array" ref="C151">IF(B151="","",_xlfn.IFS(Payment_Freq="Monthly",EDATE(C150,1),Payment_Freq="Annually",EDATE(C150,12),Payment_Freq="Weekly",C150+7,Payment_Freq="Bi-Weekly",C150+14,Payment_Freq="Semi-Monthly",C150+15,Payment_Freq="Semi-Annually",EDATE(C150,6),Payment_Freq="Quarterly",EDATE(C150,4)))</f>
        <v>49157</v>
      </c>
      <c r="D151" s="78">
        <f t="shared" si="7"/>
        <v>429.46</v>
      </c>
      <c r="E151" s="78">
        <f t="shared" si="13"/>
        <v>75</v>
      </c>
      <c r="F151" s="107"/>
      <c r="G151" s="78">
        <f t="shared" si="8"/>
        <v>174.39</v>
      </c>
      <c r="H151" s="78">
        <f t="shared" si="9"/>
        <v>330.07</v>
      </c>
      <c r="I151" s="78">
        <f t="shared" si="10"/>
        <v>41522.949999999997</v>
      </c>
      <c r="J151" s="78"/>
      <c r="K151" s="78">
        <f t="shared" si="11"/>
        <v>43.6</v>
      </c>
      <c r="L151" s="78"/>
      <c r="M151" s="78">
        <f>IF(B151="","",IF(Rounding="Yes",ROUND(SUM($K$36:K151),2),SUM($K$36:K151)))</f>
        <v>7510.25</v>
      </c>
    </row>
    <row r="152" spans="2:13" ht="20" customHeight="1" x14ac:dyDescent="0.35">
      <c r="B152" s="87">
        <f t="shared" si="12"/>
        <v>117</v>
      </c>
      <c r="C152" s="106" cm="1">
        <f t="array" ref="C152">IF(B152="","",_xlfn.IFS(Payment_Freq="Monthly",EDATE(C151,1),Payment_Freq="Annually",EDATE(C151,12),Payment_Freq="Weekly",C151+7,Payment_Freq="Bi-Weekly",C151+14,Payment_Freq="Semi-Monthly",C151+15,Payment_Freq="Semi-Annually",EDATE(C151,6),Payment_Freq="Quarterly",EDATE(C151,4)))</f>
        <v>49188</v>
      </c>
      <c r="D152" s="78">
        <f t="shared" si="7"/>
        <v>429.46</v>
      </c>
      <c r="E152" s="78">
        <f t="shared" si="13"/>
        <v>75</v>
      </c>
      <c r="F152" s="107"/>
      <c r="G152" s="78">
        <f t="shared" si="8"/>
        <v>173.01</v>
      </c>
      <c r="H152" s="78">
        <f t="shared" si="9"/>
        <v>331.45</v>
      </c>
      <c r="I152" s="78">
        <f t="shared" si="10"/>
        <v>41191.5</v>
      </c>
      <c r="J152" s="78"/>
      <c r="K152" s="78">
        <f t="shared" si="11"/>
        <v>43.25</v>
      </c>
      <c r="L152" s="78"/>
      <c r="M152" s="78">
        <f>IF(B152="","",IF(Rounding="Yes",ROUND(SUM($K$36:K152),2),SUM($K$36:K152)))</f>
        <v>7553.5</v>
      </c>
    </row>
    <row r="153" spans="2:13" ht="20" customHeight="1" x14ac:dyDescent="0.35">
      <c r="B153" s="87">
        <f t="shared" si="12"/>
        <v>118</v>
      </c>
      <c r="C153" s="106" cm="1">
        <f t="array" ref="C153">IF(B153="","",_xlfn.IFS(Payment_Freq="Monthly",EDATE(C152,1),Payment_Freq="Annually",EDATE(C152,12),Payment_Freq="Weekly",C152+7,Payment_Freq="Bi-Weekly",C152+14,Payment_Freq="Semi-Monthly",C152+15,Payment_Freq="Semi-Annually",EDATE(C152,6),Payment_Freq="Quarterly",EDATE(C152,4)))</f>
        <v>49218</v>
      </c>
      <c r="D153" s="78">
        <f t="shared" si="7"/>
        <v>429.46</v>
      </c>
      <c r="E153" s="78">
        <f t="shared" si="13"/>
        <v>75</v>
      </c>
      <c r="F153" s="107"/>
      <c r="G153" s="78">
        <f t="shared" si="8"/>
        <v>171.63</v>
      </c>
      <c r="H153" s="78">
        <f t="shared" si="9"/>
        <v>332.83</v>
      </c>
      <c r="I153" s="78">
        <f t="shared" si="10"/>
        <v>40858.67</v>
      </c>
      <c r="J153" s="78"/>
      <c r="K153" s="78">
        <f t="shared" si="11"/>
        <v>42.91</v>
      </c>
      <c r="L153" s="78"/>
      <c r="M153" s="78">
        <f>IF(B153="","",IF(Rounding="Yes",ROUND(SUM($K$36:K153),2),SUM($K$36:K153)))</f>
        <v>7596.41</v>
      </c>
    </row>
    <row r="154" spans="2:13" ht="20" customHeight="1" x14ac:dyDescent="0.35">
      <c r="B154" s="87">
        <f t="shared" si="12"/>
        <v>119</v>
      </c>
      <c r="C154" s="106" cm="1">
        <f t="array" ref="C154">IF(B154="","",_xlfn.IFS(Payment_Freq="Monthly",EDATE(C153,1),Payment_Freq="Annually",EDATE(C153,12),Payment_Freq="Weekly",C153+7,Payment_Freq="Bi-Weekly",C153+14,Payment_Freq="Semi-Monthly",C153+15,Payment_Freq="Semi-Annually",EDATE(C153,6),Payment_Freq="Quarterly",EDATE(C153,4)))</f>
        <v>49249</v>
      </c>
      <c r="D154" s="78">
        <f t="shared" si="7"/>
        <v>429.46</v>
      </c>
      <c r="E154" s="78">
        <f t="shared" si="13"/>
        <v>75</v>
      </c>
      <c r="F154" s="107"/>
      <c r="G154" s="78">
        <f t="shared" si="8"/>
        <v>170.24</v>
      </c>
      <c r="H154" s="78">
        <f t="shared" si="9"/>
        <v>334.22</v>
      </c>
      <c r="I154" s="78">
        <f t="shared" si="10"/>
        <v>40524.449999999997</v>
      </c>
      <c r="J154" s="78"/>
      <c r="K154" s="78">
        <f t="shared" si="11"/>
        <v>42.56</v>
      </c>
      <c r="L154" s="78"/>
      <c r="M154" s="78">
        <f>IF(B154="","",IF(Rounding="Yes",ROUND(SUM($K$36:K154),2),SUM($K$36:K154)))</f>
        <v>7638.97</v>
      </c>
    </row>
    <row r="155" spans="2:13" ht="20" customHeight="1" x14ac:dyDescent="0.35">
      <c r="B155" s="87">
        <f t="shared" si="12"/>
        <v>120</v>
      </c>
      <c r="C155" s="106" cm="1">
        <f t="array" ref="C155">IF(B155="","",_xlfn.IFS(Payment_Freq="Monthly",EDATE(C154,1),Payment_Freq="Annually",EDATE(C154,12),Payment_Freq="Weekly",C154+7,Payment_Freq="Bi-Weekly",C154+14,Payment_Freq="Semi-Monthly",C154+15,Payment_Freq="Semi-Annually",EDATE(C154,6),Payment_Freq="Quarterly",EDATE(C154,4)))</f>
        <v>49279</v>
      </c>
      <c r="D155" s="78">
        <f t="shared" si="7"/>
        <v>429.46</v>
      </c>
      <c r="E155" s="78">
        <f t="shared" si="13"/>
        <v>75</v>
      </c>
      <c r="F155" s="107"/>
      <c r="G155" s="78">
        <f t="shared" si="8"/>
        <v>168.85</v>
      </c>
      <c r="H155" s="78">
        <f t="shared" si="9"/>
        <v>335.61</v>
      </c>
      <c r="I155" s="78">
        <f t="shared" si="10"/>
        <v>40188.839999999997</v>
      </c>
      <c r="J155" s="78"/>
      <c r="K155" s="78">
        <f t="shared" si="11"/>
        <v>42.21</v>
      </c>
      <c r="L155" s="78"/>
      <c r="M155" s="78">
        <f>IF(B155="","",IF(Rounding="Yes",ROUND(SUM($K$36:K155),2),SUM($K$36:K155)))</f>
        <v>7681.18</v>
      </c>
    </row>
    <row r="156" spans="2:13" ht="20" customHeight="1" x14ac:dyDescent="0.35">
      <c r="B156" s="87">
        <f t="shared" si="12"/>
        <v>121</v>
      </c>
      <c r="C156" s="106" cm="1">
        <f t="array" ref="C156">IF(B156="","",_xlfn.IFS(Payment_Freq="Monthly",EDATE(C155,1),Payment_Freq="Annually",EDATE(C155,12),Payment_Freq="Weekly",C155+7,Payment_Freq="Bi-Weekly",C155+14,Payment_Freq="Semi-Monthly",C155+15,Payment_Freq="Semi-Annually",EDATE(C155,6),Payment_Freq="Quarterly",EDATE(C155,4)))</f>
        <v>49310</v>
      </c>
      <c r="D156" s="78">
        <f t="shared" si="7"/>
        <v>429.46</v>
      </c>
      <c r="E156" s="78">
        <f t="shared" si="13"/>
        <v>1075</v>
      </c>
      <c r="F156" s="107"/>
      <c r="G156" s="78">
        <f t="shared" si="8"/>
        <v>167.45</v>
      </c>
      <c r="H156" s="78">
        <f t="shared" si="9"/>
        <v>1337.01</v>
      </c>
      <c r="I156" s="78">
        <f t="shared" si="10"/>
        <v>38851.83</v>
      </c>
      <c r="J156" s="78"/>
      <c r="K156" s="78">
        <f t="shared" si="11"/>
        <v>41.86</v>
      </c>
      <c r="L156" s="78"/>
      <c r="M156" s="78">
        <f>IF(B156="","",IF(Rounding="Yes",ROUND(SUM($K$36:K156),2),SUM($K$36:K156)))</f>
        <v>7723.04</v>
      </c>
    </row>
    <row r="157" spans="2:13" ht="20" customHeight="1" x14ac:dyDescent="0.35">
      <c r="B157" s="87">
        <f t="shared" si="12"/>
        <v>122</v>
      </c>
      <c r="C157" s="106" cm="1">
        <f t="array" ref="C157">IF(B157="","",_xlfn.IFS(Payment_Freq="Monthly",EDATE(C156,1),Payment_Freq="Annually",EDATE(C156,12),Payment_Freq="Weekly",C156+7,Payment_Freq="Bi-Weekly",C156+14,Payment_Freq="Semi-Monthly",C156+15,Payment_Freq="Semi-Annually",EDATE(C156,6),Payment_Freq="Quarterly",EDATE(C156,4)))</f>
        <v>49341</v>
      </c>
      <c r="D157" s="78">
        <f t="shared" si="7"/>
        <v>429.46</v>
      </c>
      <c r="E157" s="78">
        <f t="shared" si="13"/>
        <v>75</v>
      </c>
      <c r="F157" s="107"/>
      <c r="G157" s="78">
        <f t="shared" si="8"/>
        <v>161.88</v>
      </c>
      <c r="H157" s="78">
        <f t="shared" si="9"/>
        <v>342.58</v>
      </c>
      <c r="I157" s="78">
        <f t="shared" si="10"/>
        <v>38509.25</v>
      </c>
      <c r="J157" s="78"/>
      <c r="K157" s="78">
        <f t="shared" si="11"/>
        <v>40.47</v>
      </c>
      <c r="L157" s="78"/>
      <c r="M157" s="78">
        <f>IF(B157="","",IF(Rounding="Yes",ROUND(SUM($K$36:K157),2),SUM($K$36:K157)))</f>
        <v>7763.51</v>
      </c>
    </row>
    <row r="158" spans="2:13" ht="20" customHeight="1" x14ac:dyDescent="0.35">
      <c r="B158" s="87">
        <f t="shared" si="12"/>
        <v>123</v>
      </c>
      <c r="C158" s="106" cm="1">
        <f t="array" ref="C158">IF(B158="","",_xlfn.IFS(Payment_Freq="Monthly",EDATE(C157,1),Payment_Freq="Annually",EDATE(C157,12),Payment_Freq="Weekly",C157+7,Payment_Freq="Bi-Weekly",C157+14,Payment_Freq="Semi-Monthly",C157+15,Payment_Freq="Semi-Annually",EDATE(C157,6),Payment_Freq="Quarterly",EDATE(C157,4)))</f>
        <v>49369</v>
      </c>
      <c r="D158" s="78">
        <f t="shared" si="7"/>
        <v>429.46</v>
      </c>
      <c r="E158" s="78">
        <f t="shared" si="13"/>
        <v>75</v>
      </c>
      <c r="F158" s="107"/>
      <c r="G158" s="78">
        <f t="shared" si="8"/>
        <v>160.46</v>
      </c>
      <c r="H158" s="78">
        <f t="shared" si="9"/>
        <v>344</v>
      </c>
      <c r="I158" s="78">
        <f t="shared" si="10"/>
        <v>38165.25</v>
      </c>
      <c r="J158" s="78"/>
      <c r="K158" s="78">
        <f t="shared" si="11"/>
        <v>40.119999999999997</v>
      </c>
      <c r="L158" s="78"/>
      <c r="M158" s="78">
        <f>IF(B158="","",IF(Rounding="Yes",ROUND(SUM($K$36:K158),2),SUM($K$36:K158)))</f>
        <v>7803.63</v>
      </c>
    </row>
    <row r="159" spans="2:13" ht="20" customHeight="1" x14ac:dyDescent="0.35">
      <c r="B159" s="87">
        <f t="shared" si="12"/>
        <v>124</v>
      </c>
      <c r="C159" s="106" cm="1">
        <f t="array" ref="C159">IF(B159="","",_xlfn.IFS(Payment_Freq="Monthly",EDATE(C158,1),Payment_Freq="Annually",EDATE(C158,12),Payment_Freq="Weekly",C158+7,Payment_Freq="Bi-Weekly",C158+14,Payment_Freq="Semi-Monthly",C158+15,Payment_Freq="Semi-Annually",EDATE(C158,6),Payment_Freq="Quarterly",EDATE(C158,4)))</f>
        <v>49400</v>
      </c>
      <c r="D159" s="78">
        <f t="shared" si="7"/>
        <v>429.46</v>
      </c>
      <c r="E159" s="78">
        <f t="shared" si="13"/>
        <v>75</v>
      </c>
      <c r="F159" s="107"/>
      <c r="G159" s="78">
        <f t="shared" si="8"/>
        <v>159.02000000000001</v>
      </c>
      <c r="H159" s="78">
        <f t="shared" si="9"/>
        <v>345.44</v>
      </c>
      <c r="I159" s="78">
        <f t="shared" si="10"/>
        <v>37819.81</v>
      </c>
      <c r="J159" s="78"/>
      <c r="K159" s="78">
        <f t="shared" si="11"/>
        <v>39.76</v>
      </c>
      <c r="L159" s="78"/>
      <c r="M159" s="78">
        <f>IF(B159="","",IF(Rounding="Yes",ROUND(SUM($K$36:K159),2),SUM($K$36:K159)))</f>
        <v>7843.39</v>
      </c>
    </row>
    <row r="160" spans="2:13" ht="20" customHeight="1" x14ac:dyDescent="0.35">
      <c r="B160" s="87">
        <f t="shared" si="12"/>
        <v>125</v>
      </c>
      <c r="C160" s="106" cm="1">
        <f t="array" ref="C160">IF(B160="","",_xlfn.IFS(Payment_Freq="Monthly",EDATE(C159,1),Payment_Freq="Annually",EDATE(C159,12),Payment_Freq="Weekly",C159+7,Payment_Freq="Bi-Weekly",C159+14,Payment_Freq="Semi-Monthly",C159+15,Payment_Freq="Semi-Annually",EDATE(C159,6),Payment_Freq="Quarterly",EDATE(C159,4)))</f>
        <v>49430</v>
      </c>
      <c r="D160" s="78">
        <f t="shared" si="7"/>
        <v>429.46</v>
      </c>
      <c r="E160" s="78">
        <f t="shared" si="13"/>
        <v>75</v>
      </c>
      <c r="F160" s="107"/>
      <c r="G160" s="78">
        <f t="shared" si="8"/>
        <v>157.58000000000001</v>
      </c>
      <c r="H160" s="78">
        <f t="shared" si="9"/>
        <v>346.88</v>
      </c>
      <c r="I160" s="78">
        <f t="shared" si="10"/>
        <v>37472.93</v>
      </c>
      <c r="J160" s="78"/>
      <c r="K160" s="78">
        <f t="shared" si="11"/>
        <v>39.4</v>
      </c>
      <c r="L160" s="78"/>
      <c r="M160" s="78">
        <f>IF(B160="","",IF(Rounding="Yes",ROUND(SUM($K$36:K160),2),SUM($K$36:K160)))</f>
        <v>7882.79</v>
      </c>
    </row>
    <row r="161" spans="2:13" ht="20" customHeight="1" x14ac:dyDescent="0.35">
      <c r="B161" s="87">
        <f t="shared" si="12"/>
        <v>126</v>
      </c>
      <c r="C161" s="106" cm="1">
        <f t="array" ref="C161">IF(B161="","",_xlfn.IFS(Payment_Freq="Monthly",EDATE(C160,1),Payment_Freq="Annually",EDATE(C160,12),Payment_Freq="Weekly",C160+7,Payment_Freq="Bi-Weekly",C160+14,Payment_Freq="Semi-Monthly",C160+15,Payment_Freq="Semi-Annually",EDATE(C160,6),Payment_Freq="Quarterly",EDATE(C160,4)))</f>
        <v>49461</v>
      </c>
      <c r="D161" s="78">
        <f t="shared" si="7"/>
        <v>429.46</v>
      </c>
      <c r="E161" s="78">
        <f t="shared" si="13"/>
        <v>75</v>
      </c>
      <c r="F161" s="107"/>
      <c r="G161" s="78">
        <f t="shared" si="8"/>
        <v>156.13999999999999</v>
      </c>
      <c r="H161" s="78">
        <f t="shared" si="9"/>
        <v>348.32</v>
      </c>
      <c r="I161" s="78">
        <f t="shared" si="10"/>
        <v>37124.61</v>
      </c>
      <c r="J161" s="78"/>
      <c r="K161" s="78">
        <f t="shared" si="11"/>
        <v>39.04</v>
      </c>
      <c r="L161" s="78"/>
      <c r="M161" s="78">
        <f>IF(B161="","",IF(Rounding="Yes",ROUND(SUM($K$36:K161),2),SUM($K$36:K161)))</f>
        <v>7921.83</v>
      </c>
    </row>
    <row r="162" spans="2:13" ht="20" customHeight="1" x14ac:dyDescent="0.35">
      <c r="B162" s="87">
        <f t="shared" si="12"/>
        <v>127</v>
      </c>
      <c r="C162" s="106" cm="1">
        <f t="array" ref="C162">IF(B162="","",_xlfn.IFS(Payment_Freq="Monthly",EDATE(C161,1),Payment_Freq="Annually",EDATE(C161,12),Payment_Freq="Weekly",C161+7,Payment_Freq="Bi-Weekly",C161+14,Payment_Freq="Semi-Monthly",C161+15,Payment_Freq="Semi-Annually",EDATE(C161,6),Payment_Freq="Quarterly",EDATE(C161,4)))</f>
        <v>49491</v>
      </c>
      <c r="D162" s="78">
        <f t="shared" si="7"/>
        <v>429.46</v>
      </c>
      <c r="E162" s="78">
        <f t="shared" si="13"/>
        <v>75</v>
      </c>
      <c r="F162" s="107"/>
      <c r="G162" s="78">
        <f t="shared" si="8"/>
        <v>154.69</v>
      </c>
      <c r="H162" s="78">
        <f t="shared" si="9"/>
        <v>349.77</v>
      </c>
      <c r="I162" s="78">
        <f t="shared" si="10"/>
        <v>36774.839999999997</v>
      </c>
      <c r="J162" s="78"/>
      <c r="K162" s="78">
        <f t="shared" si="11"/>
        <v>38.67</v>
      </c>
      <c r="L162" s="78"/>
      <c r="M162" s="78">
        <f>IF(B162="","",IF(Rounding="Yes",ROUND(SUM($K$36:K162),2),SUM($K$36:K162)))</f>
        <v>7960.5</v>
      </c>
    </row>
    <row r="163" spans="2:13" ht="20" customHeight="1" x14ac:dyDescent="0.35">
      <c r="B163" s="87">
        <f t="shared" si="12"/>
        <v>128</v>
      </c>
      <c r="C163" s="106" cm="1">
        <f t="array" ref="C163">IF(B163="","",_xlfn.IFS(Payment_Freq="Monthly",EDATE(C162,1),Payment_Freq="Annually",EDATE(C162,12),Payment_Freq="Weekly",C162+7,Payment_Freq="Bi-Weekly",C162+14,Payment_Freq="Semi-Monthly",C162+15,Payment_Freq="Semi-Annually",EDATE(C162,6),Payment_Freq="Quarterly",EDATE(C162,4)))</f>
        <v>49522</v>
      </c>
      <c r="D163" s="78">
        <f t="shared" si="7"/>
        <v>429.46</v>
      </c>
      <c r="E163" s="78">
        <f t="shared" si="13"/>
        <v>75</v>
      </c>
      <c r="F163" s="107"/>
      <c r="G163" s="78">
        <f t="shared" si="8"/>
        <v>153.22999999999999</v>
      </c>
      <c r="H163" s="78">
        <f t="shared" si="9"/>
        <v>351.23</v>
      </c>
      <c r="I163" s="78">
        <f t="shared" si="10"/>
        <v>36423.61</v>
      </c>
      <c r="J163" s="78"/>
      <c r="K163" s="78">
        <f t="shared" si="11"/>
        <v>38.31</v>
      </c>
      <c r="L163" s="78"/>
      <c r="M163" s="78">
        <f>IF(B163="","",IF(Rounding="Yes",ROUND(SUM($K$36:K163),2),SUM($K$36:K163)))</f>
        <v>7998.81</v>
      </c>
    </row>
    <row r="164" spans="2:13" ht="20" customHeight="1" x14ac:dyDescent="0.35">
      <c r="B164" s="87">
        <f t="shared" si="12"/>
        <v>129</v>
      </c>
      <c r="C164" s="106" cm="1">
        <f t="array" ref="C164">IF(B164="","",_xlfn.IFS(Payment_Freq="Monthly",EDATE(C163,1),Payment_Freq="Annually",EDATE(C163,12),Payment_Freq="Weekly",C163+7,Payment_Freq="Bi-Weekly",C163+14,Payment_Freq="Semi-Monthly",C163+15,Payment_Freq="Semi-Annually",EDATE(C163,6),Payment_Freq="Quarterly",EDATE(C163,4)))</f>
        <v>49553</v>
      </c>
      <c r="D164" s="78">
        <f t="shared" ref="D164:D227" si="14">IF(B164="","",IF(Rounding="Yes",ROUND(IF(I163&lt;Payment_Per_Period,($I163+$G164)-E164,Payment_Per_Period),2),IF(I163&lt;Payment_Per_Period,($I163+$G164)-E164,Payment_Per_Period)))</f>
        <v>429.46</v>
      </c>
      <c r="E164" s="78">
        <f t="shared" si="13"/>
        <v>75</v>
      </c>
      <c r="F164" s="107"/>
      <c r="G164" s="78">
        <f t="shared" ref="G164:G227" si="15">IF($B164="","",IF(Rounding="Yes",ROUND(IF(Interest_Type="Flat",Rate_Per_Period*$I$35,Rate_Per_Period*$I163),2),IF(Interest_Type="Flat",Rate_Per_Period*$I$35,Rate_Per_Period*$I163)))</f>
        <v>151.77000000000001</v>
      </c>
      <c r="H164" s="78">
        <f t="shared" ref="H164:H227" si="16">IF(B164="","",IF(Rounding="Yes",ROUND((D164-G164)+E164+F164,2),(D164-G164)+E164+F164))</f>
        <v>352.69</v>
      </c>
      <c r="I164" s="78">
        <f t="shared" ref="I164:I227" si="17">IF(B164="","",IF(Rounding="Yes",ROUND(($I163-$H164),2),($I163-$H164)))</f>
        <v>36070.92</v>
      </c>
      <c r="J164" s="78"/>
      <c r="K164" s="78">
        <f t="shared" ref="K164:K227" si="18">IF(B164="","",IF(Rounding="Yes",ROUND(G164*Tax_Bracket,2),G164*Tax_Bracket))</f>
        <v>37.94</v>
      </c>
      <c r="L164" s="78"/>
      <c r="M164" s="78">
        <f>IF(B164="","",IF(Rounding="Yes",ROUND(SUM($K$36:K164),2),SUM($K$36:K164)))</f>
        <v>8036.75</v>
      </c>
    </row>
    <row r="165" spans="2:13" ht="20" customHeight="1" x14ac:dyDescent="0.35">
      <c r="B165" s="87">
        <f t="shared" ref="B165:B228" si="19">IF(OR(I164=0,I164="",B164&gt;=$G$25),"",B164+1)</f>
        <v>130</v>
      </c>
      <c r="C165" s="106" cm="1">
        <f t="array" ref="C165">IF(B165="","",_xlfn.IFS(Payment_Freq="Monthly",EDATE(C164,1),Payment_Freq="Annually",EDATE(C164,12),Payment_Freq="Weekly",C164+7,Payment_Freq="Bi-Weekly",C164+14,Payment_Freq="Semi-Monthly",C164+15,Payment_Freq="Semi-Annually",EDATE(C164,6),Payment_Freq="Quarterly",EDATE(C164,4)))</f>
        <v>49583</v>
      </c>
      <c r="D165" s="78">
        <f t="shared" si="14"/>
        <v>429.46</v>
      </c>
      <c r="E165" s="78">
        <f t="shared" ref="E165:E228" si="20">IF(B165="","",
    IF(I164&gt;Payment_Per_Period,(IF(MOD(B165,$E$19)=0,$E$18,0) +
     IF(AND(C164&lt;&gt;"", YEAR(C165)&lt;&gt;YEAR(C164)), $E$20, 0)),0))</f>
        <v>75</v>
      </c>
      <c r="F165" s="107"/>
      <c r="G165" s="78">
        <f t="shared" si="15"/>
        <v>150.30000000000001</v>
      </c>
      <c r="H165" s="78">
        <f t="shared" si="16"/>
        <v>354.16</v>
      </c>
      <c r="I165" s="78">
        <f t="shared" si="17"/>
        <v>35716.76</v>
      </c>
      <c r="J165" s="78"/>
      <c r="K165" s="78">
        <f t="shared" si="18"/>
        <v>37.58</v>
      </c>
      <c r="L165" s="78"/>
      <c r="M165" s="78">
        <f>IF(B165="","",IF(Rounding="Yes",ROUND(SUM($K$36:K165),2),SUM($K$36:K165)))</f>
        <v>8074.33</v>
      </c>
    </row>
    <row r="166" spans="2:13" ht="20" customHeight="1" x14ac:dyDescent="0.35">
      <c r="B166" s="87">
        <f t="shared" si="19"/>
        <v>131</v>
      </c>
      <c r="C166" s="106" cm="1">
        <f t="array" ref="C166">IF(B166="","",_xlfn.IFS(Payment_Freq="Monthly",EDATE(C165,1),Payment_Freq="Annually",EDATE(C165,12),Payment_Freq="Weekly",C165+7,Payment_Freq="Bi-Weekly",C165+14,Payment_Freq="Semi-Monthly",C165+15,Payment_Freq="Semi-Annually",EDATE(C165,6),Payment_Freq="Quarterly",EDATE(C165,4)))</f>
        <v>49614</v>
      </c>
      <c r="D166" s="78">
        <f t="shared" si="14"/>
        <v>429.46</v>
      </c>
      <c r="E166" s="78">
        <f t="shared" si="20"/>
        <v>75</v>
      </c>
      <c r="F166" s="107"/>
      <c r="G166" s="78">
        <f t="shared" si="15"/>
        <v>148.82</v>
      </c>
      <c r="H166" s="78">
        <f t="shared" si="16"/>
        <v>355.64</v>
      </c>
      <c r="I166" s="78">
        <f t="shared" si="17"/>
        <v>35361.120000000003</v>
      </c>
      <c r="J166" s="78"/>
      <c r="K166" s="78">
        <f t="shared" si="18"/>
        <v>37.21</v>
      </c>
      <c r="L166" s="78"/>
      <c r="M166" s="78">
        <f>IF(B166="","",IF(Rounding="Yes",ROUND(SUM($K$36:K166),2),SUM($K$36:K166)))</f>
        <v>8111.54</v>
      </c>
    </row>
    <row r="167" spans="2:13" ht="20" customHeight="1" x14ac:dyDescent="0.35">
      <c r="B167" s="87">
        <f t="shared" si="19"/>
        <v>132</v>
      </c>
      <c r="C167" s="106" cm="1">
        <f t="array" ref="C167">IF(B167="","",_xlfn.IFS(Payment_Freq="Monthly",EDATE(C166,1),Payment_Freq="Annually",EDATE(C166,12),Payment_Freq="Weekly",C166+7,Payment_Freq="Bi-Weekly",C166+14,Payment_Freq="Semi-Monthly",C166+15,Payment_Freq="Semi-Annually",EDATE(C166,6),Payment_Freq="Quarterly",EDATE(C166,4)))</f>
        <v>49644</v>
      </c>
      <c r="D167" s="78">
        <f t="shared" si="14"/>
        <v>429.46</v>
      </c>
      <c r="E167" s="78">
        <f t="shared" si="20"/>
        <v>75</v>
      </c>
      <c r="F167" s="107"/>
      <c r="G167" s="78">
        <f t="shared" si="15"/>
        <v>147.34</v>
      </c>
      <c r="H167" s="78">
        <f t="shared" si="16"/>
        <v>357.12</v>
      </c>
      <c r="I167" s="78">
        <f t="shared" si="17"/>
        <v>35004</v>
      </c>
      <c r="J167" s="78"/>
      <c r="K167" s="78">
        <f t="shared" si="18"/>
        <v>36.840000000000003</v>
      </c>
      <c r="L167" s="78"/>
      <c r="M167" s="78">
        <f>IF(B167="","",IF(Rounding="Yes",ROUND(SUM($K$36:K167),2),SUM($K$36:K167)))</f>
        <v>8148.38</v>
      </c>
    </row>
    <row r="168" spans="2:13" ht="20" customHeight="1" x14ac:dyDescent="0.35">
      <c r="B168" s="87">
        <f t="shared" si="19"/>
        <v>133</v>
      </c>
      <c r="C168" s="106" cm="1">
        <f t="array" ref="C168">IF(B168="","",_xlfn.IFS(Payment_Freq="Monthly",EDATE(C167,1),Payment_Freq="Annually",EDATE(C167,12),Payment_Freq="Weekly",C167+7,Payment_Freq="Bi-Weekly",C167+14,Payment_Freq="Semi-Monthly",C167+15,Payment_Freq="Semi-Annually",EDATE(C167,6),Payment_Freq="Quarterly",EDATE(C167,4)))</f>
        <v>49675</v>
      </c>
      <c r="D168" s="78">
        <f t="shared" si="14"/>
        <v>429.46</v>
      </c>
      <c r="E168" s="78">
        <f t="shared" si="20"/>
        <v>1075</v>
      </c>
      <c r="F168" s="107"/>
      <c r="G168" s="78">
        <f t="shared" si="15"/>
        <v>145.85</v>
      </c>
      <c r="H168" s="78">
        <f t="shared" si="16"/>
        <v>1358.61</v>
      </c>
      <c r="I168" s="78">
        <f t="shared" si="17"/>
        <v>33645.39</v>
      </c>
      <c r="J168" s="78"/>
      <c r="K168" s="78">
        <f t="shared" si="18"/>
        <v>36.46</v>
      </c>
      <c r="L168" s="78"/>
      <c r="M168" s="78">
        <f>IF(B168="","",IF(Rounding="Yes",ROUND(SUM($K$36:K168),2),SUM($K$36:K168)))</f>
        <v>8184.84</v>
      </c>
    </row>
    <row r="169" spans="2:13" ht="20" customHeight="1" x14ac:dyDescent="0.35">
      <c r="B169" s="87">
        <f t="shared" si="19"/>
        <v>134</v>
      </c>
      <c r="C169" s="106" cm="1">
        <f t="array" ref="C169">IF(B169="","",_xlfn.IFS(Payment_Freq="Monthly",EDATE(C168,1),Payment_Freq="Annually",EDATE(C168,12),Payment_Freq="Weekly",C168+7,Payment_Freq="Bi-Weekly",C168+14,Payment_Freq="Semi-Monthly",C168+15,Payment_Freq="Semi-Annually",EDATE(C168,6),Payment_Freq="Quarterly",EDATE(C168,4)))</f>
        <v>49706</v>
      </c>
      <c r="D169" s="78">
        <f t="shared" si="14"/>
        <v>429.46</v>
      </c>
      <c r="E169" s="78">
        <f t="shared" si="20"/>
        <v>75</v>
      </c>
      <c r="F169" s="107"/>
      <c r="G169" s="78">
        <f t="shared" si="15"/>
        <v>140.19</v>
      </c>
      <c r="H169" s="78">
        <f t="shared" si="16"/>
        <v>364.27</v>
      </c>
      <c r="I169" s="78">
        <f t="shared" si="17"/>
        <v>33281.120000000003</v>
      </c>
      <c r="J169" s="78"/>
      <c r="K169" s="78">
        <f t="shared" si="18"/>
        <v>35.049999999999997</v>
      </c>
      <c r="L169" s="78"/>
      <c r="M169" s="78">
        <f>IF(B169="","",IF(Rounding="Yes",ROUND(SUM($K$36:K169),2),SUM($K$36:K169)))</f>
        <v>8219.89</v>
      </c>
    </row>
    <row r="170" spans="2:13" ht="20" customHeight="1" x14ac:dyDescent="0.35">
      <c r="B170" s="87">
        <f t="shared" si="19"/>
        <v>135</v>
      </c>
      <c r="C170" s="106" cm="1">
        <f t="array" ref="C170">IF(B170="","",_xlfn.IFS(Payment_Freq="Monthly",EDATE(C169,1),Payment_Freq="Annually",EDATE(C169,12),Payment_Freq="Weekly",C169+7,Payment_Freq="Bi-Weekly",C169+14,Payment_Freq="Semi-Monthly",C169+15,Payment_Freq="Semi-Annually",EDATE(C169,6),Payment_Freq="Quarterly",EDATE(C169,4)))</f>
        <v>49735</v>
      </c>
      <c r="D170" s="78">
        <f t="shared" si="14"/>
        <v>429.46</v>
      </c>
      <c r="E170" s="78">
        <f t="shared" si="20"/>
        <v>75</v>
      </c>
      <c r="F170" s="107"/>
      <c r="G170" s="78">
        <f t="shared" si="15"/>
        <v>138.66999999999999</v>
      </c>
      <c r="H170" s="78">
        <f t="shared" si="16"/>
        <v>365.79</v>
      </c>
      <c r="I170" s="78">
        <f t="shared" si="17"/>
        <v>32915.33</v>
      </c>
      <c r="J170" s="78"/>
      <c r="K170" s="78">
        <f t="shared" si="18"/>
        <v>34.67</v>
      </c>
      <c r="L170" s="78"/>
      <c r="M170" s="78">
        <f>IF(B170="","",IF(Rounding="Yes",ROUND(SUM($K$36:K170),2),SUM($K$36:K170)))</f>
        <v>8254.56</v>
      </c>
    </row>
    <row r="171" spans="2:13" ht="20" customHeight="1" x14ac:dyDescent="0.35">
      <c r="B171" s="87">
        <f t="shared" si="19"/>
        <v>136</v>
      </c>
      <c r="C171" s="106" cm="1">
        <f t="array" ref="C171">IF(B171="","",_xlfn.IFS(Payment_Freq="Monthly",EDATE(C170,1),Payment_Freq="Annually",EDATE(C170,12),Payment_Freq="Weekly",C170+7,Payment_Freq="Bi-Weekly",C170+14,Payment_Freq="Semi-Monthly",C170+15,Payment_Freq="Semi-Annually",EDATE(C170,6),Payment_Freq="Quarterly",EDATE(C170,4)))</f>
        <v>49766</v>
      </c>
      <c r="D171" s="78">
        <f t="shared" si="14"/>
        <v>429.46</v>
      </c>
      <c r="E171" s="78">
        <f t="shared" si="20"/>
        <v>75</v>
      </c>
      <c r="F171" s="107"/>
      <c r="G171" s="78">
        <f t="shared" si="15"/>
        <v>137.15</v>
      </c>
      <c r="H171" s="78">
        <f t="shared" si="16"/>
        <v>367.31</v>
      </c>
      <c r="I171" s="78">
        <f t="shared" si="17"/>
        <v>32548.02</v>
      </c>
      <c r="J171" s="78"/>
      <c r="K171" s="78">
        <f t="shared" si="18"/>
        <v>34.29</v>
      </c>
      <c r="L171" s="78"/>
      <c r="M171" s="78">
        <f>IF(B171="","",IF(Rounding="Yes",ROUND(SUM($K$36:K171),2),SUM($K$36:K171)))</f>
        <v>8288.85</v>
      </c>
    </row>
    <row r="172" spans="2:13" ht="20" customHeight="1" x14ac:dyDescent="0.35">
      <c r="B172" s="87">
        <f t="shared" si="19"/>
        <v>137</v>
      </c>
      <c r="C172" s="106" cm="1">
        <f t="array" ref="C172">IF(B172="","",_xlfn.IFS(Payment_Freq="Monthly",EDATE(C171,1),Payment_Freq="Annually",EDATE(C171,12),Payment_Freq="Weekly",C171+7,Payment_Freq="Bi-Weekly",C171+14,Payment_Freq="Semi-Monthly",C171+15,Payment_Freq="Semi-Annually",EDATE(C171,6),Payment_Freq="Quarterly",EDATE(C171,4)))</f>
        <v>49796</v>
      </c>
      <c r="D172" s="78">
        <f t="shared" si="14"/>
        <v>429.46</v>
      </c>
      <c r="E172" s="78">
        <f t="shared" si="20"/>
        <v>75</v>
      </c>
      <c r="F172" s="107"/>
      <c r="G172" s="78">
        <f t="shared" si="15"/>
        <v>135.62</v>
      </c>
      <c r="H172" s="78">
        <f t="shared" si="16"/>
        <v>368.84</v>
      </c>
      <c r="I172" s="78">
        <f t="shared" si="17"/>
        <v>32179.18</v>
      </c>
      <c r="J172" s="78"/>
      <c r="K172" s="78">
        <f t="shared" si="18"/>
        <v>33.909999999999997</v>
      </c>
      <c r="L172" s="78"/>
      <c r="M172" s="78">
        <f>IF(B172="","",IF(Rounding="Yes",ROUND(SUM($K$36:K172),2),SUM($K$36:K172)))</f>
        <v>8322.76</v>
      </c>
    </row>
    <row r="173" spans="2:13" ht="20" customHeight="1" x14ac:dyDescent="0.35">
      <c r="B173" s="87">
        <f t="shared" si="19"/>
        <v>138</v>
      </c>
      <c r="C173" s="106" cm="1">
        <f t="array" ref="C173">IF(B173="","",_xlfn.IFS(Payment_Freq="Monthly",EDATE(C172,1),Payment_Freq="Annually",EDATE(C172,12),Payment_Freq="Weekly",C172+7,Payment_Freq="Bi-Weekly",C172+14,Payment_Freq="Semi-Monthly",C172+15,Payment_Freq="Semi-Annually",EDATE(C172,6),Payment_Freq="Quarterly",EDATE(C172,4)))</f>
        <v>49827</v>
      </c>
      <c r="D173" s="78">
        <f t="shared" si="14"/>
        <v>429.46</v>
      </c>
      <c r="E173" s="78">
        <f t="shared" si="20"/>
        <v>75</v>
      </c>
      <c r="F173" s="107"/>
      <c r="G173" s="78">
        <f t="shared" si="15"/>
        <v>134.08000000000001</v>
      </c>
      <c r="H173" s="78">
        <f t="shared" si="16"/>
        <v>370.38</v>
      </c>
      <c r="I173" s="78">
        <f t="shared" si="17"/>
        <v>31808.799999999999</v>
      </c>
      <c r="J173" s="78"/>
      <c r="K173" s="78">
        <f t="shared" si="18"/>
        <v>33.520000000000003</v>
      </c>
      <c r="L173" s="78"/>
      <c r="M173" s="78">
        <f>IF(B173="","",IF(Rounding="Yes",ROUND(SUM($K$36:K173),2),SUM($K$36:K173)))</f>
        <v>8356.2800000000007</v>
      </c>
    </row>
    <row r="174" spans="2:13" ht="20" customHeight="1" x14ac:dyDescent="0.35">
      <c r="B174" s="87">
        <f t="shared" si="19"/>
        <v>139</v>
      </c>
      <c r="C174" s="106" cm="1">
        <f t="array" ref="C174">IF(B174="","",_xlfn.IFS(Payment_Freq="Monthly",EDATE(C173,1),Payment_Freq="Annually",EDATE(C173,12),Payment_Freq="Weekly",C173+7,Payment_Freq="Bi-Weekly",C173+14,Payment_Freq="Semi-Monthly",C173+15,Payment_Freq="Semi-Annually",EDATE(C173,6),Payment_Freq="Quarterly",EDATE(C173,4)))</f>
        <v>49857</v>
      </c>
      <c r="D174" s="78">
        <f t="shared" si="14"/>
        <v>429.46</v>
      </c>
      <c r="E174" s="78">
        <f t="shared" si="20"/>
        <v>75</v>
      </c>
      <c r="F174" s="107"/>
      <c r="G174" s="78">
        <f t="shared" si="15"/>
        <v>132.54</v>
      </c>
      <c r="H174" s="78">
        <f t="shared" si="16"/>
        <v>371.92</v>
      </c>
      <c r="I174" s="78">
        <f t="shared" si="17"/>
        <v>31436.880000000001</v>
      </c>
      <c r="J174" s="78"/>
      <c r="K174" s="78">
        <f t="shared" si="18"/>
        <v>33.14</v>
      </c>
      <c r="L174" s="78"/>
      <c r="M174" s="78">
        <f>IF(B174="","",IF(Rounding="Yes",ROUND(SUM($K$36:K174),2),SUM($K$36:K174)))</f>
        <v>8389.42</v>
      </c>
    </row>
    <row r="175" spans="2:13" ht="20" customHeight="1" x14ac:dyDescent="0.35">
      <c r="B175" s="87">
        <f t="shared" si="19"/>
        <v>140</v>
      </c>
      <c r="C175" s="106" cm="1">
        <f t="array" ref="C175">IF(B175="","",_xlfn.IFS(Payment_Freq="Monthly",EDATE(C174,1),Payment_Freq="Annually",EDATE(C174,12),Payment_Freq="Weekly",C174+7,Payment_Freq="Bi-Weekly",C174+14,Payment_Freq="Semi-Monthly",C174+15,Payment_Freq="Semi-Annually",EDATE(C174,6),Payment_Freq="Quarterly",EDATE(C174,4)))</f>
        <v>49888</v>
      </c>
      <c r="D175" s="78">
        <f t="shared" si="14"/>
        <v>429.46</v>
      </c>
      <c r="E175" s="78">
        <f t="shared" si="20"/>
        <v>75</v>
      </c>
      <c r="F175" s="107"/>
      <c r="G175" s="78">
        <f t="shared" si="15"/>
        <v>130.99</v>
      </c>
      <c r="H175" s="78">
        <f t="shared" si="16"/>
        <v>373.47</v>
      </c>
      <c r="I175" s="78">
        <f t="shared" si="17"/>
        <v>31063.41</v>
      </c>
      <c r="J175" s="78"/>
      <c r="K175" s="78">
        <f t="shared" si="18"/>
        <v>32.75</v>
      </c>
      <c r="L175" s="78"/>
      <c r="M175" s="78">
        <f>IF(B175="","",IF(Rounding="Yes",ROUND(SUM($K$36:K175),2),SUM($K$36:K175)))</f>
        <v>8422.17</v>
      </c>
    </row>
    <row r="176" spans="2:13" ht="20" customHeight="1" x14ac:dyDescent="0.35">
      <c r="B176" s="87">
        <f t="shared" si="19"/>
        <v>141</v>
      </c>
      <c r="C176" s="106" cm="1">
        <f t="array" ref="C176">IF(B176="","",_xlfn.IFS(Payment_Freq="Monthly",EDATE(C175,1),Payment_Freq="Annually",EDATE(C175,12),Payment_Freq="Weekly",C175+7,Payment_Freq="Bi-Weekly",C175+14,Payment_Freq="Semi-Monthly",C175+15,Payment_Freq="Semi-Annually",EDATE(C175,6),Payment_Freq="Quarterly",EDATE(C175,4)))</f>
        <v>49919</v>
      </c>
      <c r="D176" s="78">
        <f t="shared" si="14"/>
        <v>429.46</v>
      </c>
      <c r="E176" s="78">
        <f t="shared" si="20"/>
        <v>75</v>
      </c>
      <c r="F176" s="107"/>
      <c r="G176" s="78">
        <f t="shared" si="15"/>
        <v>129.43</v>
      </c>
      <c r="H176" s="78">
        <f t="shared" si="16"/>
        <v>375.03</v>
      </c>
      <c r="I176" s="78">
        <f t="shared" si="17"/>
        <v>30688.38</v>
      </c>
      <c r="J176" s="78"/>
      <c r="K176" s="78">
        <f t="shared" si="18"/>
        <v>32.36</v>
      </c>
      <c r="L176" s="78"/>
      <c r="M176" s="78">
        <f>IF(B176="","",IF(Rounding="Yes",ROUND(SUM($K$36:K176),2),SUM($K$36:K176)))</f>
        <v>8454.5300000000007</v>
      </c>
    </row>
    <row r="177" spans="2:13" ht="20" customHeight="1" x14ac:dyDescent="0.35">
      <c r="B177" s="87">
        <f t="shared" si="19"/>
        <v>142</v>
      </c>
      <c r="C177" s="106" cm="1">
        <f t="array" ref="C177">IF(B177="","",_xlfn.IFS(Payment_Freq="Monthly",EDATE(C176,1),Payment_Freq="Annually",EDATE(C176,12),Payment_Freq="Weekly",C176+7,Payment_Freq="Bi-Weekly",C176+14,Payment_Freq="Semi-Monthly",C176+15,Payment_Freq="Semi-Annually",EDATE(C176,6),Payment_Freq="Quarterly",EDATE(C176,4)))</f>
        <v>49949</v>
      </c>
      <c r="D177" s="78">
        <f t="shared" si="14"/>
        <v>429.46</v>
      </c>
      <c r="E177" s="78">
        <f t="shared" si="20"/>
        <v>75</v>
      </c>
      <c r="F177" s="107"/>
      <c r="G177" s="78">
        <f t="shared" si="15"/>
        <v>127.87</v>
      </c>
      <c r="H177" s="78">
        <f t="shared" si="16"/>
        <v>376.59</v>
      </c>
      <c r="I177" s="78">
        <f t="shared" si="17"/>
        <v>30311.79</v>
      </c>
      <c r="J177" s="78"/>
      <c r="K177" s="78">
        <f t="shared" si="18"/>
        <v>31.97</v>
      </c>
      <c r="L177" s="78"/>
      <c r="M177" s="78">
        <f>IF(B177="","",IF(Rounding="Yes",ROUND(SUM($K$36:K177),2),SUM($K$36:K177)))</f>
        <v>8486.5</v>
      </c>
    </row>
    <row r="178" spans="2:13" ht="20" customHeight="1" x14ac:dyDescent="0.35">
      <c r="B178" s="87">
        <f t="shared" si="19"/>
        <v>143</v>
      </c>
      <c r="C178" s="106" cm="1">
        <f t="array" ref="C178">IF(B178="","",_xlfn.IFS(Payment_Freq="Monthly",EDATE(C177,1),Payment_Freq="Annually",EDATE(C177,12),Payment_Freq="Weekly",C177+7,Payment_Freq="Bi-Weekly",C177+14,Payment_Freq="Semi-Monthly",C177+15,Payment_Freq="Semi-Annually",EDATE(C177,6),Payment_Freq="Quarterly",EDATE(C177,4)))</f>
        <v>49980</v>
      </c>
      <c r="D178" s="78">
        <f t="shared" si="14"/>
        <v>429.46</v>
      </c>
      <c r="E178" s="78">
        <f t="shared" si="20"/>
        <v>75</v>
      </c>
      <c r="F178" s="107"/>
      <c r="G178" s="78">
        <f t="shared" si="15"/>
        <v>126.3</v>
      </c>
      <c r="H178" s="78">
        <f t="shared" si="16"/>
        <v>378.16</v>
      </c>
      <c r="I178" s="78">
        <f t="shared" si="17"/>
        <v>29933.63</v>
      </c>
      <c r="J178" s="78"/>
      <c r="K178" s="78">
        <f t="shared" si="18"/>
        <v>31.58</v>
      </c>
      <c r="L178" s="78"/>
      <c r="M178" s="78">
        <f>IF(B178="","",IF(Rounding="Yes",ROUND(SUM($K$36:K178),2),SUM($K$36:K178)))</f>
        <v>8518.08</v>
      </c>
    </row>
    <row r="179" spans="2:13" ht="20" customHeight="1" x14ac:dyDescent="0.35">
      <c r="B179" s="87">
        <f t="shared" si="19"/>
        <v>144</v>
      </c>
      <c r="C179" s="106" cm="1">
        <f t="array" ref="C179">IF(B179="","",_xlfn.IFS(Payment_Freq="Monthly",EDATE(C178,1),Payment_Freq="Annually",EDATE(C178,12),Payment_Freq="Weekly",C178+7,Payment_Freq="Bi-Weekly",C178+14,Payment_Freq="Semi-Monthly",C178+15,Payment_Freq="Semi-Annually",EDATE(C178,6),Payment_Freq="Quarterly",EDATE(C178,4)))</f>
        <v>50010</v>
      </c>
      <c r="D179" s="78">
        <f t="shared" si="14"/>
        <v>429.46</v>
      </c>
      <c r="E179" s="78">
        <f t="shared" si="20"/>
        <v>75</v>
      </c>
      <c r="F179" s="107"/>
      <c r="G179" s="78">
        <f t="shared" si="15"/>
        <v>124.72</v>
      </c>
      <c r="H179" s="78">
        <f t="shared" si="16"/>
        <v>379.74</v>
      </c>
      <c r="I179" s="78">
        <f t="shared" si="17"/>
        <v>29553.89</v>
      </c>
      <c r="J179" s="78"/>
      <c r="K179" s="78">
        <f t="shared" si="18"/>
        <v>31.18</v>
      </c>
      <c r="L179" s="78"/>
      <c r="M179" s="78">
        <f>IF(B179="","",IF(Rounding="Yes",ROUND(SUM($K$36:K179),2),SUM($K$36:K179)))</f>
        <v>8549.26</v>
      </c>
    </row>
    <row r="180" spans="2:13" ht="20" customHeight="1" x14ac:dyDescent="0.35">
      <c r="B180" s="87">
        <f t="shared" si="19"/>
        <v>145</v>
      </c>
      <c r="C180" s="106" cm="1">
        <f t="array" ref="C180">IF(B180="","",_xlfn.IFS(Payment_Freq="Monthly",EDATE(C179,1),Payment_Freq="Annually",EDATE(C179,12),Payment_Freq="Weekly",C179+7,Payment_Freq="Bi-Weekly",C179+14,Payment_Freq="Semi-Monthly",C179+15,Payment_Freq="Semi-Annually",EDATE(C179,6),Payment_Freq="Quarterly",EDATE(C179,4)))</f>
        <v>50041</v>
      </c>
      <c r="D180" s="78">
        <f t="shared" si="14"/>
        <v>429.46</v>
      </c>
      <c r="E180" s="78">
        <f t="shared" si="20"/>
        <v>1075</v>
      </c>
      <c r="F180" s="107"/>
      <c r="G180" s="78">
        <f t="shared" si="15"/>
        <v>123.14</v>
      </c>
      <c r="H180" s="78">
        <f t="shared" si="16"/>
        <v>1381.32</v>
      </c>
      <c r="I180" s="78">
        <f t="shared" si="17"/>
        <v>28172.57</v>
      </c>
      <c r="J180" s="78"/>
      <c r="K180" s="78">
        <f t="shared" si="18"/>
        <v>30.79</v>
      </c>
      <c r="L180" s="78"/>
      <c r="M180" s="78">
        <f>IF(B180="","",IF(Rounding="Yes",ROUND(SUM($K$36:K180),2),SUM($K$36:K180)))</f>
        <v>8580.0499999999993</v>
      </c>
    </row>
    <row r="181" spans="2:13" ht="20" customHeight="1" x14ac:dyDescent="0.35">
      <c r="B181" s="87">
        <f t="shared" si="19"/>
        <v>146</v>
      </c>
      <c r="C181" s="106" cm="1">
        <f t="array" ref="C181">IF(B181="","",_xlfn.IFS(Payment_Freq="Monthly",EDATE(C180,1),Payment_Freq="Annually",EDATE(C180,12),Payment_Freq="Weekly",C180+7,Payment_Freq="Bi-Weekly",C180+14,Payment_Freq="Semi-Monthly",C180+15,Payment_Freq="Semi-Annually",EDATE(C180,6),Payment_Freq="Quarterly",EDATE(C180,4)))</f>
        <v>50072</v>
      </c>
      <c r="D181" s="78">
        <f t="shared" si="14"/>
        <v>429.46</v>
      </c>
      <c r="E181" s="78">
        <f t="shared" si="20"/>
        <v>75</v>
      </c>
      <c r="F181" s="107"/>
      <c r="G181" s="78">
        <f t="shared" si="15"/>
        <v>117.39</v>
      </c>
      <c r="H181" s="78">
        <f t="shared" si="16"/>
        <v>387.07</v>
      </c>
      <c r="I181" s="78">
        <f t="shared" si="17"/>
        <v>27785.5</v>
      </c>
      <c r="J181" s="78"/>
      <c r="K181" s="78">
        <f t="shared" si="18"/>
        <v>29.35</v>
      </c>
      <c r="L181" s="78"/>
      <c r="M181" s="78">
        <f>IF(B181="","",IF(Rounding="Yes",ROUND(SUM($K$36:K181),2),SUM($K$36:K181)))</f>
        <v>8609.4</v>
      </c>
    </row>
    <row r="182" spans="2:13" ht="20" customHeight="1" x14ac:dyDescent="0.35">
      <c r="B182" s="87">
        <f t="shared" si="19"/>
        <v>147</v>
      </c>
      <c r="C182" s="106" cm="1">
        <f t="array" ref="C182">IF(B182="","",_xlfn.IFS(Payment_Freq="Monthly",EDATE(C181,1),Payment_Freq="Annually",EDATE(C181,12),Payment_Freq="Weekly",C181+7,Payment_Freq="Bi-Weekly",C181+14,Payment_Freq="Semi-Monthly",C181+15,Payment_Freq="Semi-Annually",EDATE(C181,6),Payment_Freq="Quarterly",EDATE(C181,4)))</f>
        <v>50100</v>
      </c>
      <c r="D182" s="78">
        <f t="shared" si="14"/>
        <v>429.46</v>
      </c>
      <c r="E182" s="78">
        <f t="shared" si="20"/>
        <v>75</v>
      </c>
      <c r="F182" s="107"/>
      <c r="G182" s="78">
        <f t="shared" si="15"/>
        <v>115.77</v>
      </c>
      <c r="H182" s="78">
        <f t="shared" si="16"/>
        <v>388.69</v>
      </c>
      <c r="I182" s="78">
        <f t="shared" si="17"/>
        <v>27396.81</v>
      </c>
      <c r="J182" s="78"/>
      <c r="K182" s="78">
        <f t="shared" si="18"/>
        <v>28.94</v>
      </c>
      <c r="L182" s="78"/>
      <c r="M182" s="78">
        <f>IF(B182="","",IF(Rounding="Yes",ROUND(SUM($K$36:K182),2),SUM($K$36:K182)))</f>
        <v>8638.34</v>
      </c>
    </row>
    <row r="183" spans="2:13" ht="20" customHeight="1" x14ac:dyDescent="0.35">
      <c r="B183" s="87">
        <f t="shared" si="19"/>
        <v>148</v>
      </c>
      <c r="C183" s="106" cm="1">
        <f t="array" ref="C183">IF(B183="","",_xlfn.IFS(Payment_Freq="Monthly",EDATE(C182,1),Payment_Freq="Annually",EDATE(C182,12),Payment_Freq="Weekly",C182+7,Payment_Freq="Bi-Weekly",C182+14,Payment_Freq="Semi-Monthly",C182+15,Payment_Freq="Semi-Annually",EDATE(C182,6),Payment_Freq="Quarterly",EDATE(C182,4)))</f>
        <v>50131</v>
      </c>
      <c r="D183" s="78">
        <f t="shared" si="14"/>
        <v>429.46</v>
      </c>
      <c r="E183" s="78">
        <f t="shared" si="20"/>
        <v>75</v>
      </c>
      <c r="F183" s="107"/>
      <c r="G183" s="78">
        <f t="shared" si="15"/>
        <v>114.15</v>
      </c>
      <c r="H183" s="78">
        <f t="shared" si="16"/>
        <v>390.31</v>
      </c>
      <c r="I183" s="78">
        <f t="shared" si="17"/>
        <v>27006.5</v>
      </c>
      <c r="J183" s="78"/>
      <c r="K183" s="78">
        <f t="shared" si="18"/>
        <v>28.54</v>
      </c>
      <c r="L183" s="78"/>
      <c r="M183" s="78">
        <f>IF(B183="","",IF(Rounding="Yes",ROUND(SUM($K$36:K183),2),SUM($K$36:K183)))</f>
        <v>8666.8799999999992</v>
      </c>
    </row>
    <row r="184" spans="2:13" ht="20" customHeight="1" x14ac:dyDescent="0.35">
      <c r="B184" s="87">
        <f t="shared" si="19"/>
        <v>149</v>
      </c>
      <c r="C184" s="106" cm="1">
        <f t="array" ref="C184">IF(B184="","",_xlfn.IFS(Payment_Freq="Monthly",EDATE(C183,1),Payment_Freq="Annually",EDATE(C183,12),Payment_Freq="Weekly",C183+7,Payment_Freq="Bi-Weekly",C183+14,Payment_Freq="Semi-Monthly",C183+15,Payment_Freq="Semi-Annually",EDATE(C183,6),Payment_Freq="Quarterly",EDATE(C183,4)))</f>
        <v>50161</v>
      </c>
      <c r="D184" s="78">
        <f t="shared" si="14"/>
        <v>429.46</v>
      </c>
      <c r="E184" s="78">
        <f t="shared" si="20"/>
        <v>75</v>
      </c>
      <c r="F184" s="107"/>
      <c r="G184" s="78">
        <f t="shared" si="15"/>
        <v>112.53</v>
      </c>
      <c r="H184" s="78">
        <f t="shared" si="16"/>
        <v>391.93</v>
      </c>
      <c r="I184" s="78">
        <f t="shared" si="17"/>
        <v>26614.57</v>
      </c>
      <c r="J184" s="78"/>
      <c r="K184" s="78">
        <f t="shared" si="18"/>
        <v>28.13</v>
      </c>
      <c r="L184" s="78"/>
      <c r="M184" s="78">
        <f>IF(B184="","",IF(Rounding="Yes",ROUND(SUM($K$36:K184),2),SUM($K$36:K184)))</f>
        <v>8695.01</v>
      </c>
    </row>
    <row r="185" spans="2:13" ht="20" customHeight="1" x14ac:dyDescent="0.35">
      <c r="B185" s="87">
        <f t="shared" si="19"/>
        <v>150</v>
      </c>
      <c r="C185" s="106" cm="1">
        <f t="array" ref="C185">IF(B185="","",_xlfn.IFS(Payment_Freq="Monthly",EDATE(C184,1),Payment_Freq="Annually",EDATE(C184,12),Payment_Freq="Weekly",C184+7,Payment_Freq="Bi-Weekly",C184+14,Payment_Freq="Semi-Monthly",C184+15,Payment_Freq="Semi-Annually",EDATE(C184,6),Payment_Freq="Quarterly",EDATE(C184,4)))</f>
        <v>50192</v>
      </c>
      <c r="D185" s="78">
        <f t="shared" si="14"/>
        <v>429.46</v>
      </c>
      <c r="E185" s="78">
        <f t="shared" si="20"/>
        <v>75</v>
      </c>
      <c r="F185" s="107"/>
      <c r="G185" s="78">
        <f t="shared" si="15"/>
        <v>110.89</v>
      </c>
      <c r="H185" s="78">
        <f t="shared" si="16"/>
        <v>393.57</v>
      </c>
      <c r="I185" s="78">
        <f t="shared" si="17"/>
        <v>26221</v>
      </c>
      <c r="J185" s="78"/>
      <c r="K185" s="78">
        <f t="shared" si="18"/>
        <v>27.72</v>
      </c>
      <c r="L185" s="78"/>
      <c r="M185" s="78">
        <f>IF(B185="","",IF(Rounding="Yes",ROUND(SUM($K$36:K185),2),SUM($K$36:K185)))</f>
        <v>8722.73</v>
      </c>
    </row>
    <row r="186" spans="2:13" ht="20" customHeight="1" x14ac:dyDescent="0.35">
      <c r="B186" s="87">
        <f t="shared" si="19"/>
        <v>151</v>
      </c>
      <c r="C186" s="106" cm="1">
        <f t="array" ref="C186">IF(B186="","",_xlfn.IFS(Payment_Freq="Monthly",EDATE(C185,1),Payment_Freq="Annually",EDATE(C185,12),Payment_Freq="Weekly",C185+7,Payment_Freq="Bi-Weekly",C185+14,Payment_Freq="Semi-Monthly",C185+15,Payment_Freq="Semi-Annually",EDATE(C185,6),Payment_Freq="Quarterly",EDATE(C185,4)))</f>
        <v>50222</v>
      </c>
      <c r="D186" s="78">
        <f t="shared" si="14"/>
        <v>429.46</v>
      </c>
      <c r="E186" s="78">
        <f t="shared" si="20"/>
        <v>75</v>
      </c>
      <c r="F186" s="107"/>
      <c r="G186" s="78">
        <f t="shared" si="15"/>
        <v>109.25</v>
      </c>
      <c r="H186" s="78">
        <f t="shared" si="16"/>
        <v>395.21</v>
      </c>
      <c r="I186" s="78">
        <f t="shared" si="17"/>
        <v>25825.79</v>
      </c>
      <c r="J186" s="78"/>
      <c r="K186" s="78">
        <f t="shared" si="18"/>
        <v>27.31</v>
      </c>
      <c r="L186" s="78"/>
      <c r="M186" s="78">
        <f>IF(B186="","",IF(Rounding="Yes",ROUND(SUM($K$36:K186),2),SUM($K$36:K186)))</f>
        <v>8750.0400000000009</v>
      </c>
    </row>
    <row r="187" spans="2:13" ht="20" customHeight="1" x14ac:dyDescent="0.35">
      <c r="B187" s="87">
        <f t="shared" si="19"/>
        <v>152</v>
      </c>
      <c r="C187" s="106" cm="1">
        <f t="array" ref="C187">IF(B187="","",_xlfn.IFS(Payment_Freq="Monthly",EDATE(C186,1),Payment_Freq="Annually",EDATE(C186,12),Payment_Freq="Weekly",C186+7,Payment_Freq="Bi-Weekly",C186+14,Payment_Freq="Semi-Monthly",C186+15,Payment_Freq="Semi-Annually",EDATE(C186,6),Payment_Freq="Quarterly",EDATE(C186,4)))</f>
        <v>50253</v>
      </c>
      <c r="D187" s="78">
        <f t="shared" si="14"/>
        <v>429.46</v>
      </c>
      <c r="E187" s="78">
        <f t="shared" si="20"/>
        <v>75</v>
      </c>
      <c r="F187" s="107"/>
      <c r="G187" s="78">
        <f t="shared" si="15"/>
        <v>107.61</v>
      </c>
      <c r="H187" s="78">
        <f t="shared" si="16"/>
        <v>396.85</v>
      </c>
      <c r="I187" s="78">
        <f t="shared" si="17"/>
        <v>25428.94</v>
      </c>
      <c r="J187" s="78"/>
      <c r="K187" s="78">
        <f t="shared" si="18"/>
        <v>26.9</v>
      </c>
      <c r="L187" s="78"/>
      <c r="M187" s="78">
        <f>IF(B187="","",IF(Rounding="Yes",ROUND(SUM($K$36:K187),2),SUM($K$36:K187)))</f>
        <v>8776.94</v>
      </c>
    </row>
    <row r="188" spans="2:13" ht="20" customHeight="1" x14ac:dyDescent="0.35">
      <c r="B188" s="87">
        <f t="shared" si="19"/>
        <v>153</v>
      </c>
      <c r="C188" s="106" cm="1">
        <f t="array" ref="C188">IF(B188="","",_xlfn.IFS(Payment_Freq="Monthly",EDATE(C187,1),Payment_Freq="Annually",EDATE(C187,12),Payment_Freq="Weekly",C187+7,Payment_Freq="Bi-Weekly",C187+14,Payment_Freq="Semi-Monthly",C187+15,Payment_Freq="Semi-Annually",EDATE(C187,6),Payment_Freq="Quarterly",EDATE(C187,4)))</f>
        <v>50284</v>
      </c>
      <c r="D188" s="78">
        <f t="shared" si="14"/>
        <v>429.46</v>
      </c>
      <c r="E188" s="78">
        <f t="shared" si="20"/>
        <v>75</v>
      </c>
      <c r="F188" s="107"/>
      <c r="G188" s="78">
        <f t="shared" si="15"/>
        <v>105.95</v>
      </c>
      <c r="H188" s="78">
        <f t="shared" si="16"/>
        <v>398.51</v>
      </c>
      <c r="I188" s="78">
        <f t="shared" si="17"/>
        <v>25030.43</v>
      </c>
      <c r="J188" s="78"/>
      <c r="K188" s="78">
        <f t="shared" si="18"/>
        <v>26.49</v>
      </c>
      <c r="L188" s="78"/>
      <c r="M188" s="78">
        <f>IF(B188="","",IF(Rounding="Yes",ROUND(SUM($K$36:K188),2),SUM($K$36:K188)))</f>
        <v>8803.43</v>
      </c>
    </row>
    <row r="189" spans="2:13" ht="20" customHeight="1" x14ac:dyDescent="0.35">
      <c r="B189" s="87">
        <f t="shared" si="19"/>
        <v>154</v>
      </c>
      <c r="C189" s="106" cm="1">
        <f t="array" ref="C189">IF(B189="","",_xlfn.IFS(Payment_Freq="Monthly",EDATE(C188,1),Payment_Freq="Annually",EDATE(C188,12),Payment_Freq="Weekly",C188+7,Payment_Freq="Bi-Weekly",C188+14,Payment_Freq="Semi-Monthly",C188+15,Payment_Freq="Semi-Annually",EDATE(C188,6),Payment_Freq="Quarterly",EDATE(C188,4)))</f>
        <v>50314</v>
      </c>
      <c r="D189" s="78">
        <f t="shared" si="14"/>
        <v>429.46</v>
      </c>
      <c r="E189" s="78">
        <f t="shared" si="20"/>
        <v>75</v>
      </c>
      <c r="F189" s="107"/>
      <c r="G189" s="78">
        <f t="shared" si="15"/>
        <v>104.29</v>
      </c>
      <c r="H189" s="78">
        <f t="shared" si="16"/>
        <v>400.17</v>
      </c>
      <c r="I189" s="78">
        <f t="shared" si="17"/>
        <v>24630.26</v>
      </c>
      <c r="J189" s="78"/>
      <c r="K189" s="78">
        <f t="shared" si="18"/>
        <v>26.07</v>
      </c>
      <c r="L189" s="78"/>
      <c r="M189" s="78">
        <f>IF(B189="","",IF(Rounding="Yes",ROUND(SUM($K$36:K189),2),SUM($K$36:K189)))</f>
        <v>8829.5</v>
      </c>
    </row>
    <row r="190" spans="2:13" ht="20" customHeight="1" x14ac:dyDescent="0.35">
      <c r="B190" s="87">
        <f t="shared" si="19"/>
        <v>155</v>
      </c>
      <c r="C190" s="106" cm="1">
        <f t="array" ref="C190">IF(B190="","",_xlfn.IFS(Payment_Freq="Monthly",EDATE(C189,1),Payment_Freq="Annually",EDATE(C189,12),Payment_Freq="Weekly",C189+7,Payment_Freq="Bi-Weekly",C189+14,Payment_Freq="Semi-Monthly",C189+15,Payment_Freq="Semi-Annually",EDATE(C189,6),Payment_Freq="Quarterly",EDATE(C189,4)))</f>
        <v>50345</v>
      </c>
      <c r="D190" s="78">
        <f t="shared" si="14"/>
        <v>429.46</v>
      </c>
      <c r="E190" s="78">
        <f t="shared" si="20"/>
        <v>75</v>
      </c>
      <c r="F190" s="107"/>
      <c r="G190" s="78">
        <f t="shared" si="15"/>
        <v>102.63</v>
      </c>
      <c r="H190" s="78">
        <f t="shared" si="16"/>
        <v>401.83</v>
      </c>
      <c r="I190" s="78">
        <f t="shared" si="17"/>
        <v>24228.43</v>
      </c>
      <c r="J190" s="78"/>
      <c r="K190" s="78">
        <f t="shared" si="18"/>
        <v>25.66</v>
      </c>
      <c r="L190" s="78"/>
      <c r="M190" s="78">
        <f>IF(B190="","",IF(Rounding="Yes",ROUND(SUM($K$36:K190),2),SUM($K$36:K190)))</f>
        <v>8855.16</v>
      </c>
    </row>
    <row r="191" spans="2:13" ht="20" customHeight="1" x14ac:dyDescent="0.35">
      <c r="B191" s="87">
        <f t="shared" si="19"/>
        <v>156</v>
      </c>
      <c r="C191" s="106" cm="1">
        <f t="array" ref="C191">IF(B191="","",_xlfn.IFS(Payment_Freq="Monthly",EDATE(C190,1),Payment_Freq="Annually",EDATE(C190,12),Payment_Freq="Weekly",C190+7,Payment_Freq="Bi-Weekly",C190+14,Payment_Freq="Semi-Monthly",C190+15,Payment_Freq="Semi-Annually",EDATE(C190,6),Payment_Freq="Quarterly",EDATE(C190,4)))</f>
        <v>50375</v>
      </c>
      <c r="D191" s="78">
        <f t="shared" si="14"/>
        <v>429.46</v>
      </c>
      <c r="E191" s="78">
        <f t="shared" si="20"/>
        <v>75</v>
      </c>
      <c r="F191" s="107"/>
      <c r="G191" s="78">
        <f t="shared" si="15"/>
        <v>100.95</v>
      </c>
      <c r="H191" s="78">
        <f t="shared" si="16"/>
        <v>403.51</v>
      </c>
      <c r="I191" s="78">
        <f t="shared" si="17"/>
        <v>23824.92</v>
      </c>
      <c r="J191" s="78"/>
      <c r="K191" s="78">
        <f t="shared" si="18"/>
        <v>25.24</v>
      </c>
      <c r="L191" s="78"/>
      <c r="M191" s="78">
        <f>IF(B191="","",IF(Rounding="Yes",ROUND(SUM($K$36:K191),2),SUM($K$36:K191)))</f>
        <v>8880.4</v>
      </c>
    </row>
    <row r="192" spans="2:13" ht="20" customHeight="1" x14ac:dyDescent="0.35">
      <c r="B192" s="87">
        <f t="shared" si="19"/>
        <v>157</v>
      </c>
      <c r="C192" s="106" cm="1">
        <f t="array" ref="C192">IF(B192="","",_xlfn.IFS(Payment_Freq="Monthly",EDATE(C191,1),Payment_Freq="Annually",EDATE(C191,12),Payment_Freq="Weekly",C191+7,Payment_Freq="Bi-Weekly",C191+14,Payment_Freq="Semi-Monthly",C191+15,Payment_Freq="Semi-Annually",EDATE(C191,6),Payment_Freq="Quarterly",EDATE(C191,4)))</f>
        <v>50406</v>
      </c>
      <c r="D192" s="78">
        <f t="shared" si="14"/>
        <v>429.46</v>
      </c>
      <c r="E192" s="78">
        <f t="shared" si="20"/>
        <v>1075</v>
      </c>
      <c r="F192" s="107"/>
      <c r="G192" s="78">
        <f t="shared" si="15"/>
        <v>99.27</v>
      </c>
      <c r="H192" s="78">
        <f t="shared" si="16"/>
        <v>1405.19</v>
      </c>
      <c r="I192" s="78">
        <f t="shared" si="17"/>
        <v>22419.73</v>
      </c>
      <c r="J192" s="78"/>
      <c r="K192" s="78">
        <f t="shared" si="18"/>
        <v>24.82</v>
      </c>
      <c r="L192" s="78"/>
      <c r="M192" s="78">
        <f>IF(B192="","",IF(Rounding="Yes",ROUND(SUM($K$36:K192),2),SUM($K$36:K192)))</f>
        <v>8905.2199999999993</v>
      </c>
    </row>
    <row r="193" spans="2:13" ht="20" customHeight="1" x14ac:dyDescent="0.35">
      <c r="B193" s="87">
        <f t="shared" si="19"/>
        <v>158</v>
      </c>
      <c r="C193" s="106" cm="1">
        <f t="array" ref="C193">IF(B193="","",_xlfn.IFS(Payment_Freq="Monthly",EDATE(C192,1),Payment_Freq="Annually",EDATE(C192,12),Payment_Freq="Weekly",C192+7,Payment_Freq="Bi-Weekly",C192+14,Payment_Freq="Semi-Monthly",C192+15,Payment_Freq="Semi-Annually",EDATE(C192,6),Payment_Freq="Quarterly",EDATE(C192,4)))</f>
        <v>50437</v>
      </c>
      <c r="D193" s="78">
        <f t="shared" si="14"/>
        <v>429.46</v>
      </c>
      <c r="E193" s="78">
        <f t="shared" si="20"/>
        <v>75</v>
      </c>
      <c r="F193" s="107"/>
      <c r="G193" s="78">
        <f t="shared" si="15"/>
        <v>93.42</v>
      </c>
      <c r="H193" s="78">
        <f t="shared" si="16"/>
        <v>411.04</v>
      </c>
      <c r="I193" s="78">
        <f t="shared" si="17"/>
        <v>22008.69</v>
      </c>
      <c r="J193" s="78"/>
      <c r="K193" s="78">
        <f t="shared" si="18"/>
        <v>23.36</v>
      </c>
      <c r="L193" s="78"/>
      <c r="M193" s="78">
        <f>IF(B193="","",IF(Rounding="Yes",ROUND(SUM($K$36:K193),2),SUM($K$36:K193)))</f>
        <v>8928.58</v>
      </c>
    </row>
    <row r="194" spans="2:13" ht="20" customHeight="1" x14ac:dyDescent="0.35">
      <c r="B194" s="87">
        <f t="shared" si="19"/>
        <v>159</v>
      </c>
      <c r="C194" s="106" cm="1">
        <f t="array" ref="C194">IF(B194="","",_xlfn.IFS(Payment_Freq="Monthly",EDATE(C193,1),Payment_Freq="Annually",EDATE(C193,12),Payment_Freq="Weekly",C193+7,Payment_Freq="Bi-Weekly",C193+14,Payment_Freq="Semi-Monthly",C193+15,Payment_Freq="Semi-Annually",EDATE(C193,6),Payment_Freq="Quarterly",EDATE(C193,4)))</f>
        <v>50465</v>
      </c>
      <c r="D194" s="78">
        <f t="shared" si="14"/>
        <v>429.46</v>
      </c>
      <c r="E194" s="78">
        <f t="shared" si="20"/>
        <v>75</v>
      </c>
      <c r="F194" s="107"/>
      <c r="G194" s="78">
        <f t="shared" si="15"/>
        <v>91.7</v>
      </c>
      <c r="H194" s="78">
        <f t="shared" si="16"/>
        <v>412.76</v>
      </c>
      <c r="I194" s="78">
        <f t="shared" si="17"/>
        <v>21595.93</v>
      </c>
      <c r="J194" s="78"/>
      <c r="K194" s="78">
        <f t="shared" si="18"/>
        <v>22.93</v>
      </c>
      <c r="L194" s="78"/>
      <c r="M194" s="78">
        <f>IF(B194="","",IF(Rounding="Yes",ROUND(SUM($K$36:K194),2),SUM($K$36:K194)))</f>
        <v>8951.51</v>
      </c>
    </row>
    <row r="195" spans="2:13" ht="20" customHeight="1" x14ac:dyDescent="0.35">
      <c r="B195" s="87">
        <f t="shared" si="19"/>
        <v>160</v>
      </c>
      <c r="C195" s="106" cm="1">
        <f t="array" ref="C195">IF(B195="","",_xlfn.IFS(Payment_Freq="Monthly",EDATE(C194,1),Payment_Freq="Annually",EDATE(C194,12),Payment_Freq="Weekly",C194+7,Payment_Freq="Bi-Weekly",C194+14,Payment_Freq="Semi-Monthly",C194+15,Payment_Freq="Semi-Annually",EDATE(C194,6),Payment_Freq="Quarterly",EDATE(C194,4)))</f>
        <v>50496</v>
      </c>
      <c r="D195" s="78">
        <f t="shared" si="14"/>
        <v>429.46</v>
      </c>
      <c r="E195" s="78">
        <f t="shared" si="20"/>
        <v>75</v>
      </c>
      <c r="F195" s="107"/>
      <c r="G195" s="78">
        <f t="shared" si="15"/>
        <v>89.98</v>
      </c>
      <c r="H195" s="78">
        <f t="shared" si="16"/>
        <v>414.48</v>
      </c>
      <c r="I195" s="78">
        <f t="shared" si="17"/>
        <v>21181.45</v>
      </c>
      <c r="J195" s="78"/>
      <c r="K195" s="78">
        <f t="shared" si="18"/>
        <v>22.5</v>
      </c>
      <c r="L195" s="78"/>
      <c r="M195" s="78">
        <f>IF(B195="","",IF(Rounding="Yes",ROUND(SUM($K$36:K195),2),SUM($K$36:K195)))</f>
        <v>8974.01</v>
      </c>
    </row>
    <row r="196" spans="2:13" ht="20" customHeight="1" x14ac:dyDescent="0.35">
      <c r="B196" s="87">
        <f t="shared" si="19"/>
        <v>161</v>
      </c>
      <c r="C196" s="106" cm="1">
        <f t="array" ref="C196">IF(B196="","",_xlfn.IFS(Payment_Freq="Monthly",EDATE(C195,1),Payment_Freq="Annually",EDATE(C195,12),Payment_Freq="Weekly",C195+7,Payment_Freq="Bi-Weekly",C195+14,Payment_Freq="Semi-Monthly",C195+15,Payment_Freq="Semi-Annually",EDATE(C195,6),Payment_Freq="Quarterly",EDATE(C195,4)))</f>
        <v>50526</v>
      </c>
      <c r="D196" s="78">
        <f t="shared" si="14"/>
        <v>429.46</v>
      </c>
      <c r="E196" s="78">
        <f t="shared" si="20"/>
        <v>75</v>
      </c>
      <c r="F196" s="107"/>
      <c r="G196" s="78">
        <f t="shared" si="15"/>
        <v>88.26</v>
      </c>
      <c r="H196" s="78">
        <f t="shared" si="16"/>
        <v>416.2</v>
      </c>
      <c r="I196" s="78">
        <f t="shared" si="17"/>
        <v>20765.25</v>
      </c>
      <c r="J196" s="78"/>
      <c r="K196" s="78">
        <f t="shared" si="18"/>
        <v>22.07</v>
      </c>
      <c r="L196" s="78"/>
      <c r="M196" s="78">
        <f>IF(B196="","",IF(Rounding="Yes",ROUND(SUM($K$36:K196),2),SUM($K$36:K196)))</f>
        <v>8996.08</v>
      </c>
    </row>
    <row r="197" spans="2:13" ht="20" customHeight="1" x14ac:dyDescent="0.35">
      <c r="B197" s="87">
        <f t="shared" si="19"/>
        <v>162</v>
      </c>
      <c r="C197" s="106" cm="1">
        <f t="array" ref="C197">IF(B197="","",_xlfn.IFS(Payment_Freq="Monthly",EDATE(C196,1),Payment_Freq="Annually",EDATE(C196,12),Payment_Freq="Weekly",C196+7,Payment_Freq="Bi-Weekly",C196+14,Payment_Freq="Semi-Monthly",C196+15,Payment_Freq="Semi-Annually",EDATE(C196,6),Payment_Freq="Quarterly",EDATE(C196,4)))</f>
        <v>50557</v>
      </c>
      <c r="D197" s="78">
        <f t="shared" si="14"/>
        <v>429.46</v>
      </c>
      <c r="E197" s="78">
        <f t="shared" si="20"/>
        <v>75</v>
      </c>
      <c r="F197" s="107"/>
      <c r="G197" s="78">
        <f t="shared" si="15"/>
        <v>86.52</v>
      </c>
      <c r="H197" s="78">
        <f t="shared" si="16"/>
        <v>417.94</v>
      </c>
      <c r="I197" s="78">
        <f t="shared" si="17"/>
        <v>20347.310000000001</v>
      </c>
      <c r="J197" s="78"/>
      <c r="K197" s="78">
        <f t="shared" si="18"/>
        <v>21.63</v>
      </c>
      <c r="L197" s="78"/>
      <c r="M197" s="78">
        <f>IF(B197="","",IF(Rounding="Yes",ROUND(SUM($K$36:K197),2),SUM($K$36:K197)))</f>
        <v>9017.7099999999991</v>
      </c>
    </row>
    <row r="198" spans="2:13" ht="20" customHeight="1" x14ac:dyDescent="0.35">
      <c r="B198" s="87">
        <f t="shared" si="19"/>
        <v>163</v>
      </c>
      <c r="C198" s="106" cm="1">
        <f t="array" ref="C198">IF(B198="","",_xlfn.IFS(Payment_Freq="Monthly",EDATE(C197,1),Payment_Freq="Annually",EDATE(C197,12),Payment_Freq="Weekly",C197+7,Payment_Freq="Bi-Weekly",C197+14,Payment_Freq="Semi-Monthly",C197+15,Payment_Freq="Semi-Annually",EDATE(C197,6),Payment_Freq="Quarterly",EDATE(C197,4)))</f>
        <v>50587</v>
      </c>
      <c r="D198" s="78">
        <f t="shared" si="14"/>
        <v>429.46</v>
      </c>
      <c r="E198" s="78">
        <f t="shared" si="20"/>
        <v>75</v>
      </c>
      <c r="F198" s="107"/>
      <c r="G198" s="78">
        <f t="shared" si="15"/>
        <v>84.78</v>
      </c>
      <c r="H198" s="78">
        <f t="shared" si="16"/>
        <v>419.68</v>
      </c>
      <c r="I198" s="78">
        <f t="shared" si="17"/>
        <v>19927.63</v>
      </c>
      <c r="J198" s="78"/>
      <c r="K198" s="78">
        <f t="shared" si="18"/>
        <v>21.2</v>
      </c>
      <c r="L198" s="78"/>
      <c r="M198" s="78">
        <f>IF(B198="","",IF(Rounding="Yes",ROUND(SUM($K$36:K198),2),SUM($K$36:K198)))</f>
        <v>9038.91</v>
      </c>
    </row>
    <row r="199" spans="2:13" ht="20" customHeight="1" x14ac:dyDescent="0.35">
      <c r="B199" s="87">
        <f t="shared" si="19"/>
        <v>164</v>
      </c>
      <c r="C199" s="106" cm="1">
        <f t="array" ref="C199">IF(B199="","",_xlfn.IFS(Payment_Freq="Monthly",EDATE(C198,1),Payment_Freq="Annually",EDATE(C198,12),Payment_Freq="Weekly",C198+7,Payment_Freq="Bi-Weekly",C198+14,Payment_Freq="Semi-Monthly",C198+15,Payment_Freq="Semi-Annually",EDATE(C198,6),Payment_Freq="Quarterly",EDATE(C198,4)))</f>
        <v>50618</v>
      </c>
      <c r="D199" s="78">
        <f t="shared" si="14"/>
        <v>429.46</v>
      </c>
      <c r="E199" s="78">
        <f t="shared" si="20"/>
        <v>75</v>
      </c>
      <c r="F199" s="107"/>
      <c r="G199" s="78">
        <f t="shared" si="15"/>
        <v>83.03</v>
      </c>
      <c r="H199" s="78">
        <f t="shared" si="16"/>
        <v>421.43</v>
      </c>
      <c r="I199" s="78">
        <f t="shared" si="17"/>
        <v>19506.2</v>
      </c>
      <c r="J199" s="78"/>
      <c r="K199" s="78">
        <f t="shared" si="18"/>
        <v>20.76</v>
      </c>
      <c r="L199" s="78"/>
      <c r="M199" s="78">
        <f>IF(B199="","",IF(Rounding="Yes",ROUND(SUM($K$36:K199),2),SUM($K$36:K199)))</f>
        <v>9059.67</v>
      </c>
    </row>
    <row r="200" spans="2:13" ht="20" customHeight="1" x14ac:dyDescent="0.35">
      <c r="B200" s="87">
        <f t="shared" si="19"/>
        <v>165</v>
      </c>
      <c r="C200" s="106" cm="1">
        <f t="array" ref="C200">IF(B200="","",_xlfn.IFS(Payment_Freq="Monthly",EDATE(C199,1),Payment_Freq="Annually",EDATE(C199,12),Payment_Freq="Weekly",C199+7,Payment_Freq="Bi-Weekly",C199+14,Payment_Freq="Semi-Monthly",C199+15,Payment_Freq="Semi-Annually",EDATE(C199,6),Payment_Freq="Quarterly",EDATE(C199,4)))</f>
        <v>50649</v>
      </c>
      <c r="D200" s="78">
        <f t="shared" si="14"/>
        <v>429.46</v>
      </c>
      <c r="E200" s="78">
        <f t="shared" si="20"/>
        <v>75</v>
      </c>
      <c r="F200" s="107"/>
      <c r="G200" s="78">
        <f t="shared" si="15"/>
        <v>81.28</v>
      </c>
      <c r="H200" s="78">
        <f t="shared" si="16"/>
        <v>423.18</v>
      </c>
      <c r="I200" s="78">
        <f t="shared" si="17"/>
        <v>19083.02</v>
      </c>
      <c r="J200" s="78"/>
      <c r="K200" s="78">
        <f t="shared" si="18"/>
        <v>20.32</v>
      </c>
      <c r="L200" s="78"/>
      <c r="M200" s="78">
        <f>IF(B200="","",IF(Rounding="Yes",ROUND(SUM($K$36:K200),2),SUM($K$36:K200)))</f>
        <v>9079.99</v>
      </c>
    </row>
    <row r="201" spans="2:13" ht="20" customHeight="1" x14ac:dyDescent="0.35">
      <c r="B201" s="87">
        <f t="shared" si="19"/>
        <v>166</v>
      </c>
      <c r="C201" s="106" cm="1">
        <f t="array" ref="C201">IF(B201="","",_xlfn.IFS(Payment_Freq="Monthly",EDATE(C200,1),Payment_Freq="Annually",EDATE(C200,12),Payment_Freq="Weekly",C200+7,Payment_Freq="Bi-Weekly",C200+14,Payment_Freq="Semi-Monthly",C200+15,Payment_Freq="Semi-Annually",EDATE(C200,6),Payment_Freq="Quarterly",EDATE(C200,4)))</f>
        <v>50679</v>
      </c>
      <c r="D201" s="78">
        <f t="shared" si="14"/>
        <v>429.46</v>
      </c>
      <c r="E201" s="78">
        <f t="shared" si="20"/>
        <v>75</v>
      </c>
      <c r="F201" s="107"/>
      <c r="G201" s="78">
        <f t="shared" si="15"/>
        <v>79.510000000000005</v>
      </c>
      <c r="H201" s="78">
        <f t="shared" si="16"/>
        <v>424.95</v>
      </c>
      <c r="I201" s="78">
        <f t="shared" si="17"/>
        <v>18658.07</v>
      </c>
      <c r="J201" s="78"/>
      <c r="K201" s="78">
        <f t="shared" si="18"/>
        <v>19.88</v>
      </c>
      <c r="L201" s="78"/>
      <c r="M201" s="78">
        <f>IF(B201="","",IF(Rounding="Yes",ROUND(SUM($K$36:K201),2),SUM($K$36:K201)))</f>
        <v>9099.8700000000008</v>
      </c>
    </row>
    <row r="202" spans="2:13" ht="20" customHeight="1" x14ac:dyDescent="0.35">
      <c r="B202" s="87">
        <f t="shared" si="19"/>
        <v>167</v>
      </c>
      <c r="C202" s="106" cm="1">
        <f t="array" ref="C202">IF(B202="","",_xlfn.IFS(Payment_Freq="Monthly",EDATE(C201,1),Payment_Freq="Annually",EDATE(C201,12),Payment_Freq="Weekly",C201+7,Payment_Freq="Bi-Weekly",C201+14,Payment_Freq="Semi-Monthly",C201+15,Payment_Freq="Semi-Annually",EDATE(C201,6),Payment_Freq="Quarterly",EDATE(C201,4)))</f>
        <v>50710</v>
      </c>
      <c r="D202" s="78">
        <f t="shared" si="14"/>
        <v>429.46</v>
      </c>
      <c r="E202" s="78">
        <f t="shared" si="20"/>
        <v>75</v>
      </c>
      <c r="F202" s="107"/>
      <c r="G202" s="78">
        <f t="shared" si="15"/>
        <v>77.739999999999995</v>
      </c>
      <c r="H202" s="78">
        <f t="shared" si="16"/>
        <v>426.72</v>
      </c>
      <c r="I202" s="78">
        <f t="shared" si="17"/>
        <v>18231.349999999999</v>
      </c>
      <c r="J202" s="78"/>
      <c r="K202" s="78">
        <f t="shared" si="18"/>
        <v>19.440000000000001</v>
      </c>
      <c r="L202" s="78"/>
      <c r="M202" s="78">
        <f>IF(B202="","",IF(Rounding="Yes",ROUND(SUM($K$36:K202),2),SUM($K$36:K202)))</f>
        <v>9119.31</v>
      </c>
    </row>
    <row r="203" spans="2:13" ht="20" customHeight="1" x14ac:dyDescent="0.35">
      <c r="B203" s="87">
        <f t="shared" si="19"/>
        <v>168</v>
      </c>
      <c r="C203" s="106" cm="1">
        <f t="array" ref="C203">IF(B203="","",_xlfn.IFS(Payment_Freq="Monthly",EDATE(C202,1),Payment_Freq="Annually",EDATE(C202,12),Payment_Freq="Weekly",C202+7,Payment_Freq="Bi-Weekly",C202+14,Payment_Freq="Semi-Monthly",C202+15,Payment_Freq="Semi-Annually",EDATE(C202,6),Payment_Freq="Quarterly",EDATE(C202,4)))</f>
        <v>50740</v>
      </c>
      <c r="D203" s="78">
        <f t="shared" si="14"/>
        <v>429.46</v>
      </c>
      <c r="E203" s="78">
        <f t="shared" si="20"/>
        <v>75</v>
      </c>
      <c r="F203" s="107"/>
      <c r="G203" s="78">
        <f t="shared" si="15"/>
        <v>75.959999999999994</v>
      </c>
      <c r="H203" s="78">
        <f t="shared" si="16"/>
        <v>428.5</v>
      </c>
      <c r="I203" s="78">
        <f t="shared" si="17"/>
        <v>17802.849999999999</v>
      </c>
      <c r="J203" s="78"/>
      <c r="K203" s="78">
        <f t="shared" si="18"/>
        <v>18.989999999999998</v>
      </c>
      <c r="L203" s="78"/>
      <c r="M203" s="78">
        <f>IF(B203="","",IF(Rounding="Yes",ROUND(SUM($K$36:K203),2),SUM($K$36:K203)))</f>
        <v>9138.2999999999993</v>
      </c>
    </row>
    <row r="204" spans="2:13" ht="20" customHeight="1" x14ac:dyDescent="0.35">
      <c r="B204" s="87">
        <f t="shared" si="19"/>
        <v>169</v>
      </c>
      <c r="C204" s="106" cm="1">
        <f t="array" ref="C204">IF(B204="","",_xlfn.IFS(Payment_Freq="Monthly",EDATE(C203,1),Payment_Freq="Annually",EDATE(C203,12),Payment_Freq="Weekly",C203+7,Payment_Freq="Bi-Weekly",C203+14,Payment_Freq="Semi-Monthly",C203+15,Payment_Freq="Semi-Annually",EDATE(C203,6),Payment_Freq="Quarterly",EDATE(C203,4)))</f>
        <v>50771</v>
      </c>
      <c r="D204" s="78">
        <f t="shared" si="14"/>
        <v>429.46</v>
      </c>
      <c r="E204" s="78">
        <f t="shared" si="20"/>
        <v>1075</v>
      </c>
      <c r="F204" s="107"/>
      <c r="G204" s="78">
        <f t="shared" si="15"/>
        <v>74.180000000000007</v>
      </c>
      <c r="H204" s="78">
        <f t="shared" si="16"/>
        <v>1430.28</v>
      </c>
      <c r="I204" s="78">
        <f t="shared" si="17"/>
        <v>16372.57</v>
      </c>
      <c r="J204" s="78"/>
      <c r="K204" s="78">
        <f t="shared" si="18"/>
        <v>18.55</v>
      </c>
      <c r="L204" s="78"/>
      <c r="M204" s="78">
        <f>IF(B204="","",IF(Rounding="Yes",ROUND(SUM($K$36:K204),2),SUM($K$36:K204)))</f>
        <v>9156.85</v>
      </c>
    </row>
    <row r="205" spans="2:13" ht="20" customHeight="1" x14ac:dyDescent="0.35">
      <c r="B205" s="87">
        <f t="shared" si="19"/>
        <v>170</v>
      </c>
      <c r="C205" s="106" cm="1">
        <f t="array" ref="C205">IF(B205="","",_xlfn.IFS(Payment_Freq="Monthly",EDATE(C204,1),Payment_Freq="Annually",EDATE(C204,12),Payment_Freq="Weekly",C204+7,Payment_Freq="Bi-Weekly",C204+14,Payment_Freq="Semi-Monthly",C204+15,Payment_Freq="Semi-Annually",EDATE(C204,6),Payment_Freq="Quarterly",EDATE(C204,4)))</f>
        <v>50802</v>
      </c>
      <c r="D205" s="78">
        <f t="shared" si="14"/>
        <v>429.46</v>
      </c>
      <c r="E205" s="78">
        <f t="shared" si="20"/>
        <v>75</v>
      </c>
      <c r="F205" s="107"/>
      <c r="G205" s="78">
        <f t="shared" si="15"/>
        <v>68.22</v>
      </c>
      <c r="H205" s="78">
        <f t="shared" si="16"/>
        <v>436.24</v>
      </c>
      <c r="I205" s="78">
        <f t="shared" si="17"/>
        <v>15936.33</v>
      </c>
      <c r="J205" s="78"/>
      <c r="K205" s="78">
        <f t="shared" si="18"/>
        <v>17.059999999999999</v>
      </c>
      <c r="L205" s="78"/>
      <c r="M205" s="78">
        <f>IF(B205="","",IF(Rounding="Yes",ROUND(SUM($K$36:K205),2),SUM($K$36:K205)))</f>
        <v>9173.91</v>
      </c>
    </row>
    <row r="206" spans="2:13" ht="20" customHeight="1" x14ac:dyDescent="0.35">
      <c r="B206" s="87">
        <f t="shared" si="19"/>
        <v>171</v>
      </c>
      <c r="C206" s="106" cm="1">
        <f t="array" ref="C206">IF(B206="","",_xlfn.IFS(Payment_Freq="Monthly",EDATE(C205,1),Payment_Freq="Annually",EDATE(C205,12),Payment_Freq="Weekly",C205+7,Payment_Freq="Bi-Weekly",C205+14,Payment_Freq="Semi-Monthly",C205+15,Payment_Freq="Semi-Annually",EDATE(C205,6),Payment_Freq="Quarterly",EDATE(C205,4)))</f>
        <v>50830</v>
      </c>
      <c r="D206" s="78">
        <f t="shared" si="14"/>
        <v>429.46</v>
      </c>
      <c r="E206" s="78">
        <f t="shared" si="20"/>
        <v>75</v>
      </c>
      <c r="F206" s="107"/>
      <c r="G206" s="78">
        <f t="shared" si="15"/>
        <v>66.400000000000006</v>
      </c>
      <c r="H206" s="78">
        <f t="shared" si="16"/>
        <v>438.06</v>
      </c>
      <c r="I206" s="78">
        <f t="shared" si="17"/>
        <v>15498.27</v>
      </c>
      <c r="J206" s="78"/>
      <c r="K206" s="78">
        <f t="shared" si="18"/>
        <v>16.600000000000001</v>
      </c>
      <c r="L206" s="78"/>
      <c r="M206" s="78">
        <f>IF(B206="","",IF(Rounding="Yes",ROUND(SUM($K$36:K206),2),SUM($K$36:K206)))</f>
        <v>9190.51</v>
      </c>
    </row>
    <row r="207" spans="2:13" ht="20" customHeight="1" x14ac:dyDescent="0.35">
      <c r="B207" s="87">
        <f t="shared" si="19"/>
        <v>172</v>
      </c>
      <c r="C207" s="106" cm="1">
        <f t="array" ref="C207">IF(B207="","",_xlfn.IFS(Payment_Freq="Monthly",EDATE(C206,1),Payment_Freq="Annually",EDATE(C206,12),Payment_Freq="Weekly",C206+7,Payment_Freq="Bi-Weekly",C206+14,Payment_Freq="Semi-Monthly",C206+15,Payment_Freq="Semi-Annually",EDATE(C206,6),Payment_Freq="Quarterly",EDATE(C206,4)))</f>
        <v>50861</v>
      </c>
      <c r="D207" s="78">
        <f t="shared" si="14"/>
        <v>429.46</v>
      </c>
      <c r="E207" s="78">
        <f t="shared" si="20"/>
        <v>75</v>
      </c>
      <c r="F207" s="107"/>
      <c r="G207" s="78">
        <f t="shared" si="15"/>
        <v>64.58</v>
      </c>
      <c r="H207" s="78">
        <f t="shared" si="16"/>
        <v>439.88</v>
      </c>
      <c r="I207" s="78">
        <f t="shared" si="17"/>
        <v>15058.39</v>
      </c>
      <c r="J207" s="78"/>
      <c r="K207" s="78">
        <f t="shared" si="18"/>
        <v>16.149999999999999</v>
      </c>
      <c r="L207" s="78"/>
      <c r="M207" s="78">
        <f>IF(B207="","",IF(Rounding="Yes",ROUND(SUM($K$36:K207),2),SUM($K$36:K207)))</f>
        <v>9206.66</v>
      </c>
    </row>
    <row r="208" spans="2:13" ht="20" customHeight="1" x14ac:dyDescent="0.35">
      <c r="B208" s="87">
        <f t="shared" si="19"/>
        <v>173</v>
      </c>
      <c r="C208" s="106" cm="1">
        <f t="array" ref="C208">IF(B208="","",_xlfn.IFS(Payment_Freq="Monthly",EDATE(C207,1),Payment_Freq="Annually",EDATE(C207,12),Payment_Freq="Weekly",C207+7,Payment_Freq="Bi-Weekly",C207+14,Payment_Freq="Semi-Monthly",C207+15,Payment_Freq="Semi-Annually",EDATE(C207,6),Payment_Freq="Quarterly",EDATE(C207,4)))</f>
        <v>50891</v>
      </c>
      <c r="D208" s="78">
        <f t="shared" si="14"/>
        <v>429.46</v>
      </c>
      <c r="E208" s="78">
        <f t="shared" si="20"/>
        <v>75</v>
      </c>
      <c r="F208" s="107"/>
      <c r="G208" s="78">
        <f t="shared" si="15"/>
        <v>62.74</v>
      </c>
      <c r="H208" s="78">
        <f t="shared" si="16"/>
        <v>441.72</v>
      </c>
      <c r="I208" s="78">
        <f t="shared" si="17"/>
        <v>14616.67</v>
      </c>
      <c r="J208" s="78"/>
      <c r="K208" s="78">
        <f t="shared" si="18"/>
        <v>15.69</v>
      </c>
      <c r="L208" s="78"/>
      <c r="M208" s="78">
        <f>IF(B208="","",IF(Rounding="Yes",ROUND(SUM($K$36:K208),2),SUM($K$36:K208)))</f>
        <v>9222.35</v>
      </c>
    </row>
    <row r="209" spans="2:13" ht="20" customHeight="1" x14ac:dyDescent="0.35">
      <c r="B209" s="87">
        <f t="shared" si="19"/>
        <v>174</v>
      </c>
      <c r="C209" s="106" cm="1">
        <f t="array" ref="C209">IF(B209="","",_xlfn.IFS(Payment_Freq="Monthly",EDATE(C208,1),Payment_Freq="Annually",EDATE(C208,12),Payment_Freq="Weekly",C208+7,Payment_Freq="Bi-Weekly",C208+14,Payment_Freq="Semi-Monthly",C208+15,Payment_Freq="Semi-Annually",EDATE(C208,6),Payment_Freq="Quarterly",EDATE(C208,4)))</f>
        <v>50922</v>
      </c>
      <c r="D209" s="78">
        <f t="shared" si="14"/>
        <v>429.46</v>
      </c>
      <c r="E209" s="78">
        <f t="shared" si="20"/>
        <v>75</v>
      </c>
      <c r="F209" s="107"/>
      <c r="G209" s="78">
        <f t="shared" si="15"/>
        <v>60.9</v>
      </c>
      <c r="H209" s="78">
        <f t="shared" si="16"/>
        <v>443.56</v>
      </c>
      <c r="I209" s="78">
        <f t="shared" si="17"/>
        <v>14173.11</v>
      </c>
      <c r="J209" s="78"/>
      <c r="K209" s="78">
        <f t="shared" si="18"/>
        <v>15.23</v>
      </c>
      <c r="L209" s="78"/>
      <c r="M209" s="78">
        <f>IF(B209="","",IF(Rounding="Yes",ROUND(SUM($K$36:K209),2),SUM($K$36:K209)))</f>
        <v>9237.58</v>
      </c>
    </row>
    <row r="210" spans="2:13" ht="20" customHeight="1" x14ac:dyDescent="0.35">
      <c r="B210" s="87">
        <f t="shared" si="19"/>
        <v>175</v>
      </c>
      <c r="C210" s="106" cm="1">
        <f t="array" ref="C210">IF(B210="","",_xlfn.IFS(Payment_Freq="Monthly",EDATE(C209,1),Payment_Freq="Annually",EDATE(C209,12),Payment_Freq="Weekly",C209+7,Payment_Freq="Bi-Weekly",C209+14,Payment_Freq="Semi-Monthly",C209+15,Payment_Freq="Semi-Annually",EDATE(C209,6),Payment_Freq="Quarterly",EDATE(C209,4)))</f>
        <v>50952</v>
      </c>
      <c r="D210" s="78">
        <f t="shared" si="14"/>
        <v>429.46</v>
      </c>
      <c r="E210" s="78">
        <f t="shared" si="20"/>
        <v>75</v>
      </c>
      <c r="F210" s="107"/>
      <c r="G210" s="78">
        <f t="shared" si="15"/>
        <v>59.05</v>
      </c>
      <c r="H210" s="78">
        <f t="shared" si="16"/>
        <v>445.41</v>
      </c>
      <c r="I210" s="78">
        <f t="shared" si="17"/>
        <v>13727.7</v>
      </c>
      <c r="J210" s="78"/>
      <c r="K210" s="78">
        <f t="shared" si="18"/>
        <v>14.76</v>
      </c>
      <c r="L210" s="78"/>
      <c r="M210" s="78">
        <f>IF(B210="","",IF(Rounding="Yes",ROUND(SUM($K$36:K210),2),SUM($K$36:K210)))</f>
        <v>9252.34</v>
      </c>
    </row>
    <row r="211" spans="2:13" ht="20" customHeight="1" x14ac:dyDescent="0.35">
      <c r="B211" s="87">
        <f t="shared" si="19"/>
        <v>176</v>
      </c>
      <c r="C211" s="106" cm="1">
        <f t="array" ref="C211">IF(B211="","",_xlfn.IFS(Payment_Freq="Monthly",EDATE(C210,1),Payment_Freq="Annually",EDATE(C210,12),Payment_Freq="Weekly",C210+7,Payment_Freq="Bi-Weekly",C210+14,Payment_Freq="Semi-Monthly",C210+15,Payment_Freq="Semi-Annually",EDATE(C210,6),Payment_Freq="Quarterly",EDATE(C210,4)))</f>
        <v>50983</v>
      </c>
      <c r="D211" s="78">
        <f t="shared" si="14"/>
        <v>429.46</v>
      </c>
      <c r="E211" s="78">
        <f t="shared" si="20"/>
        <v>75</v>
      </c>
      <c r="F211" s="107"/>
      <c r="G211" s="78">
        <f t="shared" si="15"/>
        <v>57.2</v>
      </c>
      <c r="H211" s="78">
        <f t="shared" si="16"/>
        <v>447.26</v>
      </c>
      <c r="I211" s="78">
        <f t="shared" si="17"/>
        <v>13280.44</v>
      </c>
      <c r="J211" s="78"/>
      <c r="K211" s="78">
        <f t="shared" si="18"/>
        <v>14.3</v>
      </c>
      <c r="L211" s="78"/>
      <c r="M211" s="78">
        <f>IF(B211="","",IF(Rounding="Yes",ROUND(SUM($K$36:K211),2),SUM($K$36:K211)))</f>
        <v>9266.64</v>
      </c>
    </row>
    <row r="212" spans="2:13" ht="20" customHeight="1" x14ac:dyDescent="0.35">
      <c r="B212" s="87">
        <f t="shared" si="19"/>
        <v>177</v>
      </c>
      <c r="C212" s="106" cm="1">
        <f t="array" ref="C212">IF(B212="","",_xlfn.IFS(Payment_Freq="Monthly",EDATE(C211,1),Payment_Freq="Annually",EDATE(C211,12),Payment_Freq="Weekly",C211+7,Payment_Freq="Bi-Weekly",C211+14,Payment_Freq="Semi-Monthly",C211+15,Payment_Freq="Semi-Annually",EDATE(C211,6),Payment_Freq="Quarterly",EDATE(C211,4)))</f>
        <v>51014</v>
      </c>
      <c r="D212" s="78">
        <f t="shared" si="14"/>
        <v>429.46</v>
      </c>
      <c r="E212" s="78">
        <f t="shared" si="20"/>
        <v>75</v>
      </c>
      <c r="F212" s="107"/>
      <c r="G212" s="78">
        <f t="shared" si="15"/>
        <v>55.34</v>
      </c>
      <c r="H212" s="78">
        <f t="shared" si="16"/>
        <v>449.12</v>
      </c>
      <c r="I212" s="78">
        <f t="shared" si="17"/>
        <v>12831.32</v>
      </c>
      <c r="J212" s="78"/>
      <c r="K212" s="78">
        <f t="shared" si="18"/>
        <v>13.84</v>
      </c>
      <c r="L212" s="78"/>
      <c r="M212" s="78">
        <f>IF(B212="","",IF(Rounding="Yes",ROUND(SUM($K$36:K212),2),SUM($K$36:K212)))</f>
        <v>9280.48</v>
      </c>
    </row>
    <row r="213" spans="2:13" ht="20" customHeight="1" x14ac:dyDescent="0.35">
      <c r="B213" s="87">
        <f t="shared" si="19"/>
        <v>178</v>
      </c>
      <c r="C213" s="106" cm="1">
        <f t="array" ref="C213">IF(B213="","",_xlfn.IFS(Payment_Freq="Monthly",EDATE(C212,1),Payment_Freq="Annually",EDATE(C212,12),Payment_Freq="Weekly",C212+7,Payment_Freq="Bi-Weekly",C212+14,Payment_Freq="Semi-Monthly",C212+15,Payment_Freq="Semi-Annually",EDATE(C212,6),Payment_Freq="Quarterly",EDATE(C212,4)))</f>
        <v>51044</v>
      </c>
      <c r="D213" s="78">
        <f t="shared" si="14"/>
        <v>429.46</v>
      </c>
      <c r="E213" s="78">
        <f t="shared" si="20"/>
        <v>75</v>
      </c>
      <c r="F213" s="107"/>
      <c r="G213" s="78">
        <f t="shared" si="15"/>
        <v>53.46</v>
      </c>
      <c r="H213" s="78">
        <f t="shared" si="16"/>
        <v>451</v>
      </c>
      <c r="I213" s="78">
        <f t="shared" si="17"/>
        <v>12380.32</v>
      </c>
      <c r="J213" s="78"/>
      <c r="K213" s="78">
        <f t="shared" si="18"/>
        <v>13.37</v>
      </c>
      <c r="L213" s="78"/>
      <c r="M213" s="78">
        <f>IF(B213="","",IF(Rounding="Yes",ROUND(SUM($K$36:K213),2),SUM($K$36:K213)))</f>
        <v>9293.85</v>
      </c>
    </row>
    <row r="214" spans="2:13" ht="20" customHeight="1" x14ac:dyDescent="0.35">
      <c r="B214" s="87">
        <f t="shared" si="19"/>
        <v>179</v>
      </c>
      <c r="C214" s="106" cm="1">
        <f t="array" ref="C214">IF(B214="","",_xlfn.IFS(Payment_Freq="Monthly",EDATE(C213,1),Payment_Freq="Annually",EDATE(C213,12),Payment_Freq="Weekly",C213+7,Payment_Freq="Bi-Weekly",C213+14,Payment_Freq="Semi-Monthly",C213+15,Payment_Freq="Semi-Annually",EDATE(C213,6),Payment_Freq="Quarterly",EDATE(C213,4)))</f>
        <v>51075</v>
      </c>
      <c r="D214" s="78">
        <f t="shared" si="14"/>
        <v>429.46</v>
      </c>
      <c r="E214" s="78">
        <f t="shared" si="20"/>
        <v>75</v>
      </c>
      <c r="F214" s="107"/>
      <c r="G214" s="78">
        <f t="shared" si="15"/>
        <v>51.58</v>
      </c>
      <c r="H214" s="78">
        <f t="shared" si="16"/>
        <v>452.88</v>
      </c>
      <c r="I214" s="78">
        <f t="shared" si="17"/>
        <v>11927.44</v>
      </c>
      <c r="J214" s="78"/>
      <c r="K214" s="78">
        <f t="shared" si="18"/>
        <v>12.9</v>
      </c>
      <c r="L214" s="78"/>
      <c r="M214" s="78">
        <f>IF(B214="","",IF(Rounding="Yes",ROUND(SUM($K$36:K214),2),SUM($K$36:K214)))</f>
        <v>9306.75</v>
      </c>
    </row>
    <row r="215" spans="2:13" ht="20" customHeight="1" x14ac:dyDescent="0.35">
      <c r="B215" s="87">
        <f t="shared" si="19"/>
        <v>180</v>
      </c>
      <c r="C215" s="106" cm="1">
        <f t="array" ref="C215">IF(B215="","",_xlfn.IFS(Payment_Freq="Monthly",EDATE(C214,1),Payment_Freq="Annually",EDATE(C214,12),Payment_Freq="Weekly",C214+7,Payment_Freq="Bi-Weekly",C214+14,Payment_Freq="Semi-Monthly",C214+15,Payment_Freq="Semi-Annually",EDATE(C214,6),Payment_Freq="Quarterly",EDATE(C214,4)))</f>
        <v>51105</v>
      </c>
      <c r="D215" s="78">
        <f t="shared" si="14"/>
        <v>429.46</v>
      </c>
      <c r="E215" s="78">
        <f t="shared" si="20"/>
        <v>75</v>
      </c>
      <c r="F215" s="107"/>
      <c r="G215" s="78">
        <f t="shared" si="15"/>
        <v>49.7</v>
      </c>
      <c r="H215" s="78">
        <f t="shared" si="16"/>
        <v>454.76</v>
      </c>
      <c r="I215" s="78">
        <f t="shared" si="17"/>
        <v>11472.68</v>
      </c>
      <c r="J215" s="78"/>
      <c r="K215" s="78">
        <f t="shared" si="18"/>
        <v>12.43</v>
      </c>
      <c r="L215" s="78"/>
      <c r="M215" s="78">
        <f>IF(B215="","",IF(Rounding="Yes",ROUND(SUM($K$36:K215),2),SUM($K$36:K215)))</f>
        <v>9319.18</v>
      </c>
    </row>
    <row r="216" spans="2:13" ht="20" customHeight="1" x14ac:dyDescent="0.35">
      <c r="B216" s="87">
        <f t="shared" si="19"/>
        <v>181</v>
      </c>
      <c r="C216" s="106" cm="1">
        <f t="array" ref="C216">IF(B216="","",_xlfn.IFS(Payment_Freq="Monthly",EDATE(C215,1),Payment_Freq="Annually",EDATE(C215,12),Payment_Freq="Weekly",C215+7,Payment_Freq="Bi-Weekly",C215+14,Payment_Freq="Semi-Monthly",C215+15,Payment_Freq="Semi-Annually",EDATE(C215,6),Payment_Freq="Quarterly",EDATE(C215,4)))</f>
        <v>51136</v>
      </c>
      <c r="D216" s="78">
        <f t="shared" si="14"/>
        <v>429.46</v>
      </c>
      <c r="E216" s="78">
        <f t="shared" si="20"/>
        <v>1075</v>
      </c>
      <c r="F216" s="107"/>
      <c r="G216" s="78">
        <f t="shared" si="15"/>
        <v>47.8</v>
      </c>
      <c r="H216" s="78">
        <f t="shared" si="16"/>
        <v>1456.66</v>
      </c>
      <c r="I216" s="78">
        <f t="shared" si="17"/>
        <v>10016.02</v>
      </c>
      <c r="J216" s="78"/>
      <c r="K216" s="78">
        <f t="shared" si="18"/>
        <v>11.95</v>
      </c>
      <c r="L216" s="78"/>
      <c r="M216" s="78">
        <f>IF(B216="","",IF(Rounding="Yes",ROUND(SUM($K$36:K216),2),SUM($K$36:K216)))</f>
        <v>9331.1299999999992</v>
      </c>
    </row>
    <row r="217" spans="2:13" ht="20" customHeight="1" x14ac:dyDescent="0.35">
      <c r="B217" s="87">
        <f t="shared" si="19"/>
        <v>182</v>
      </c>
      <c r="C217" s="106" cm="1">
        <f t="array" ref="C217">IF(B217="","",_xlfn.IFS(Payment_Freq="Monthly",EDATE(C216,1),Payment_Freq="Annually",EDATE(C216,12),Payment_Freq="Weekly",C216+7,Payment_Freq="Bi-Weekly",C216+14,Payment_Freq="Semi-Monthly",C216+15,Payment_Freq="Semi-Annually",EDATE(C216,6),Payment_Freq="Quarterly",EDATE(C216,4)))</f>
        <v>51167</v>
      </c>
      <c r="D217" s="78">
        <f t="shared" si="14"/>
        <v>429.46</v>
      </c>
      <c r="E217" s="78">
        <f t="shared" si="20"/>
        <v>75</v>
      </c>
      <c r="F217" s="107"/>
      <c r="G217" s="78">
        <f t="shared" si="15"/>
        <v>41.73</v>
      </c>
      <c r="H217" s="78">
        <f t="shared" si="16"/>
        <v>462.73</v>
      </c>
      <c r="I217" s="78">
        <f t="shared" si="17"/>
        <v>9553.2900000000009</v>
      </c>
      <c r="J217" s="78"/>
      <c r="K217" s="78">
        <f t="shared" si="18"/>
        <v>10.43</v>
      </c>
      <c r="L217" s="78"/>
      <c r="M217" s="78">
        <f>IF(B217="","",IF(Rounding="Yes",ROUND(SUM($K$36:K217),2),SUM($K$36:K217)))</f>
        <v>9341.56</v>
      </c>
    </row>
    <row r="218" spans="2:13" ht="20" customHeight="1" x14ac:dyDescent="0.35">
      <c r="B218" s="87">
        <f t="shared" si="19"/>
        <v>183</v>
      </c>
      <c r="C218" s="106" cm="1">
        <f t="array" ref="C218">IF(B218="","",_xlfn.IFS(Payment_Freq="Monthly",EDATE(C217,1),Payment_Freq="Annually",EDATE(C217,12),Payment_Freq="Weekly",C217+7,Payment_Freq="Bi-Weekly",C217+14,Payment_Freq="Semi-Monthly",C217+15,Payment_Freq="Semi-Annually",EDATE(C217,6),Payment_Freq="Quarterly",EDATE(C217,4)))</f>
        <v>51196</v>
      </c>
      <c r="D218" s="78">
        <f t="shared" si="14"/>
        <v>429.46</v>
      </c>
      <c r="E218" s="78">
        <f t="shared" si="20"/>
        <v>75</v>
      </c>
      <c r="F218" s="107"/>
      <c r="G218" s="78">
        <f t="shared" si="15"/>
        <v>39.81</v>
      </c>
      <c r="H218" s="78">
        <f t="shared" si="16"/>
        <v>464.65</v>
      </c>
      <c r="I218" s="78">
        <f t="shared" si="17"/>
        <v>9088.64</v>
      </c>
      <c r="J218" s="78"/>
      <c r="K218" s="78">
        <f t="shared" si="18"/>
        <v>9.9499999999999993</v>
      </c>
      <c r="L218" s="78"/>
      <c r="M218" s="78">
        <f>IF(B218="","",IF(Rounding="Yes",ROUND(SUM($K$36:K218),2),SUM($K$36:K218)))</f>
        <v>9351.51</v>
      </c>
    </row>
    <row r="219" spans="2:13" ht="20" customHeight="1" x14ac:dyDescent="0.35">
      <c r="B219" s="87">
        <f t="shared" si="19"/>
        <v>184</v>
      </c>
      <c r="C219" s="106" cm="1">
        <f t="array" ref="C219">IF(B219="","",_xlfn.IFS(Payment_Freq="Monthly",EDATE(C218,1),Payment_Freq="Annually",EDATE(C218,12),Payment_Freq="Weekly",C218+7,Payment_Freq="Bi-Weekly",C218+14,Payment_Freq="Semi-Monthly",C218+15,Payment_Freq="Semi-Annually",EDATE(C218,6),Payment_Freq="Quarterly",EDATE(C218,4)))</f>
        <v>51227</v>
      </c>
      <c r="D219" s="78">
        <f t="shared" si="14"/>
        <v>429.46</v>
      </c>
      <c r="E219" s="78">
        <f t="shared" si="20"/>
        <v>75</v>
      </c>
      <c r="F219" s="107"/>
      <c r="G219" s="78">
        <f t="shared" si="15"/>
        <v>37.869999999999997</v>
      </c>
      <c r="H219" s="78">
        <f t="shared" si="16"/>
        <v>466.59</v>
      </c>
      <c r="I219" s="78">
        <f t="shared" si="17"/>
        <v>8622.0499999999993</v>
      </c>
      <c r="J219" s="78"/>
      <c r="K219" s="78">
        <f t="shared" si="18"/>
        <v>9.4700000000000006</v>
      </c>
      <c r="L219" s="78"/>
      <c r="M219" s="78">
        <f>IF(B219="","",IF(Rounding="Yes",ROUND(SUM($K$36:K219),2),SUM($K$36:K219)))</f>
        <v>9360.98</v>
      </c>
    </row>
    <row r="220" spans="2:13" ht="20" customHeight="1" x14ac:dyDescent="0.35">
      <c r="B220" s="87">
        <f t="shared" si="19"/>
        <v>185</v>
      </c>
      <c r="C220" s="106" cm="1">
        <f t="array" ref="C220">IF(B220="","",_xlfn.IFS(Payment_Freq="Monthly",EDATE(C219,1),Payment_Freq="Annually",EDATE(C219,12),Payment_Freq="Weekly",C219+7,Payment_Freq="Bi-Weekly",C219+14,Payment_Freq="Semi-Monthly",C219+15,Payment_Freq="Semi-Annually",EDATE(C219,6),Payment_Freq="Quarterly",EDATE(C219,4)))</f>
        <v>51257</v>
      </c>
      <c r="D220" s="78">
        <f t="shared" si="14"/>
        <v>429.46</v>
      </c>
      <c r="E220" s="78">
        <f t="shared" si="20"/>
        <v>75</v>
      </c>
      <c r="F220" s="107"/>
      <c r="G220" s="78">
        <f t="shared" si="15"/>
        <v>35.93</v>
      </c>
      <c r="H220" s="78">
        <f t="shared" si="16"/>
        <v>468.53</v>
      </c>
      <c r="I220" s="78">
        <f t="shared" si="17"/>
        <v>8153.52</v>
      </c>
      <c r="J220" s="78"/>
      <c r="K220" s="78">
        <f t="shared" si="18"/>
        <v>8.98</v>
      </c>
      <c r="L220" s="78"/>
      <c r="M220" s="78">
        <f>IF(B220="","",IF(Rounding="Yes",ROUND(SUM($K$36:K220),2),SUM($K$36:K220)))</f>
        <v>9369.9599999999991</v>
      </c>
    </row>
    <row r="221" spans="2:13" ht="20" customHeight="1" x14ac:dyDescent="0.35">
      <c r="B221" s="87">
        <f t="shared" si="19"/>
        <v>186</v>
      </c>
      <c r="C221" s="106" cm="1">
        <f t="array" ref="C221">IF(B221="","",_xlfn.IFS(Payment_Freq="Monthly",EDATE(C220,1),Payment_Freq="Annually",EDATE(C220,12),Payment_Freq="Weekly",C220+7,Payment_Freq="Bi-Weekly",C220+14,Payment_Freq="Semi-Monthly",C220+15,Payment_Freq="Semi-Annually",EDATE(C220,6),Payment_Freq="Quarterly",EDATE(C220,4)))</f>
        <v>51288</v>
      </c>
      <c r="D221" s="78">
        <f t="shared" si="14"/>
        <v>429.46</v>
      </c>
      <c r="E221" s="78">
        <f t="shared" si="20"/>
        <v>75</v>
      </c>
      <c r="F221" s="107"/>
      <c r="G221" s="78">
        <f t="shared" si="15"/>
        <v>33.97</v>
      </c>
      <c r="H221" s="78">
        <f t="shared" si="16"/>
        <v>470.49</v>
      </c>
      <c r="I221" s="78">
        <f t="shared" si="17"/>
        <v>7683.03</v>
      </c>
      <c r="J221" s="78"/>
      <c r="K221" s="78">
        <f t="shared" si="18"/>
        <v>8.49</v>
      </c>
      <c r="L221" s="78"/>
      <c r="M221" s="78">
        <f>IF(B221="","",IF(Rounding="Yes",ROUND(SUM($K$36:K221),2),SUM($K$36:K221)))</f>
        <v>9378.4500000000007</v>
      </c>
    </row>
    <row r="222" spans="2:13" ht="20" customHeight="1" x14ac:dyDescent="0.35">
      <c r="B222" s="87">
        <f t="shared" si="19"/>
        <v>187</v>
      </c>
      <c r="C222" s="106" cm="1">
        <f t="array" ref="C222">IF(B222="","",_xlfn.IFS(Payment_Freq="Monthly",EDATE(C221,1),Payment_Freq="Annually",EDATE(C221,12),Payment_Freq="Weekly",C221+7,Payment_Freq="Bi-Weekly",C221+14,Payment_Freq="Semi-Monthly",C221+15,Payment_Freq="Semi-Annually",EDATE(C221,6),Payment_Freq="Quarterly",EDATE(C221,4)))</f>
        <v>51318</v>
      </c>
      <c r="D222" s="78">
        <f t="shared" si="14"/>
        <v>429.46</v>
      </c>
      <c r="E222" s="78">
        <f t="shared" si="20"/>
        <v>75</v>
      </c>
      <c r="F222" s="107"/>
      <c r="G222" s="78">
        <f t="shared" si="15"/>
        <v>32.01</v>
      </c>
      <c r="H222" s="78">
        <f t="shared" si="16"/>
        <v>472.45</v>
      </c>
      <c r="I222" s="78">
        <f t="shared" si="17"/>
        <v>7210.58</v>
      </c>
      <c r="J222" s="78"/>
      <c r="K222" s="78">
        <f t="shared" si="18"/>
        <v>8</v>
      </c>
      <c r="L222" s="78"/>
      <c r="M222" s="78">
        <f>IF(B222="","",IF(Rounding="Yes",ROUND(SUM($K$36:K222),2),SUM($K$36:K222)))</f>
        <v>9386.4500000000007</v>
      </c>
    </row>
    <row r="223" spans="2:13" ht="20" customHeight="1" x14ac:dyDescent="0.35">
      <c r="B223" s="87">
        <f t="shared" si="19"/>
        <v>188</v>
      </c>
      <c r="C223" s="106" cm="1">
        <f t="array" ref="C223">IF(B223="","",_xlfn.IFS(Payment_Freq="Monthly",EDATE(C222,1),Payment_Freq="Annually",EDATE(C222,12),Payment_Freq="Weekly",C222+7,Payment_Freq="Bi-Weekly",C222+14,Payment_Freq="Semi-Monthly",C222+15,Payment_Freq="Semi-Annually",EDATE(C222,6),Payment_Freq="Quarterly",EDATE(C222,4)))</f>
        <v>51349</v>
      </c>
      <c r="D223" s="78">
        <f t="shared" si="14"/>
        <v>429.46</v>
      </c>
      <c r="E223" s="78">
        <f t="shared" si="20"/>
        <v>75</v>
      </c>
      <c r="F223" s="107"/>
      <c r="G223" s="78">
        <f t="shared" si="15"/>
        <v>30.04</v>
      </c>
      <c r="H223" s="78">
        <f t="shared" si="16"/>
        <v>474.42</v>
      </c>
      <c r="I223" s="78">
        <f t="shared" si="17"/>
        <v>6736.16</v>
      </c>
      <c r="J223" s="78"/>
      <c r="K223" s="78">
        <f t="shared" si="18"/>
        <v>7.51</v>
      </c>
      <c r="L223" s="78"/>
      <c r="M223" s="78">
        <f>IF(B223="","",IF(Rounding="Yes",ROUND(SUM($K$36:K223),2),SUM($K$36:K223)))</f>
        <v>9393.9599999999991</v>
      </c>
    </row>
    <row r="224" spans="2:13" ht="20" customHeight="1" x14ac:dyDescent="0.35">
      <c r="B224" s="87">
        <f t="shared" si="19"/>
        <v>189</v>
      </c>
      <c r="C224" s="106" cm="1">
        <f t="array" ref="C224">IF(B224="","",_xlfn.IFS(Payment_Freq="Monthly",EDATE(C223,1),Payment_Freq="Annually",EDATE(C223,12),Payment_Freq="Weekly",C223+7,Payment_Freq="Bi-Weekly",C223+14,Payment_Freq="Semi-Monthly",C223+15,Payment_Freq="Semi-Annually",EDATE(C223,6),Payment_Freq="Quarterly",EDATE(C223,4)))</f>
        <v>51380</v>
      </c>
      <c r="D224" s="78">
        <f t="shared" si="14"/>
        <v>429.46</v>
      </c>
      <c r="E224" s="78">
        <f t="shared" si="20"/>
        <v>75</v>
      </c>
      <c r="F224" s="107"/>
      <c r="G224" s="78">
        <f t="shared" si="15"/>
        <v>28.07</v>
      </c>
      <c r="H224" s="78">
        <f t="shared" si="16"/>
        <v>476.39</v>
      </c>
      <c r="I224" s="78">
        <f t="shared" si="17"/>
        <v>6259.77</v>
      </c>
      <c r="J224" s="78"/>
      <c r="K224" s="78">
        <f t="shared" si="18"/>
        <v>7.02</v>
      </c>
      <c r="L224" s="78"/>
      <c r="M224" s="78">
        <f>IF(B224="","",IF(Rounding="Yes",ROUND(SUM($K$36:K224),2),SUM($K$36:K224)))</f>
        <v>9400.98</v>
      </c>
    </row>
    <row r="225" spans="2:13" ht="20" customHeight="1" x14ac:dyDescent="0.35">
      <c r="B225" s="87">
        <f t="shared" si="19"/>
        <v>190</v>
      </c>
      <c r="C225" s="106" cm="1">
        <f t="array" ref="C225">IF(B225="","",_xlfn.IFS(Payment_Freq="Monthly",EDATE(C224,1),Payment_Freq="Annually",EDATE(C224,12),Payment_Freq="Weekly",C224+7,Payment_Freq="Bi-Weekly",C224+14,Payment_Freq="Semi-Monthly",C224+15,Payment_Freq="Semi-Annually",EDATE(C224,6),Payment_Freq="Quarterly",EDATE(C224,4)))</f>
        <v>51410</v>
      </c>
      <c r="D225" s="78">
        <f t="shared" si="14"/>
        <v>429.46</v>
      </c>
      <c r="E225" s="78">
        <f t="shared" si="20"/>
        <v>75</v>
      </c>
      <c r="F225" s="107"/>
      <c r="G225" s="78">
        <f t="shared" si="15"/>
        <v>26.08</v>
      </c>
      <c r="H225" s="78">
        <f t="shared" si="16"/>
        <v>478.38</v>
      </c>
      <c r="I225" s="78">
        <f t="shared" si="17"/>
        <v>5781.39</v>
      </c>
      <c r="J225" s="78"/>
      <c r="K225" s="78">
        <f t="shared" si="18"/>
        <v>6.52</v>
      </c>
      <c r="L225" s="78"/>
      <c r="M225" s="78">
        <f>IF(B225="","",IF(Rounding="Yes",ROUND(SUM($K$36:K225),2),SUM($K$36:K225)))</f>
        <v>9407.5</v>
      </c>
    </row>
    <row r="226" spans="2:13" ht="20" customHeight="1" x14ac:dyDescent="0.35">
      <c r="B226" s="87">
        <f t="shared" si="19"/>
        <v>191</v>
      </c>
      <c r="C226" s="106" cm="1">
        <f t="array" ref="C226">IF(B226="","",_xlfn.IFS(Payment_Freq="Monthly",EDATE(C225,1),Payment_Freq="Annually",EDATE(C225,12),Payment_Freq="Weekly",C225+7,Payment_Freq="Bi-Weekly",C225+14,Payment_Freq="Semi-Monthly",C225+15,Payment_Freq="Semi-Annually",EDATE(C225,6),Payment_Freq="Quarterly",EDATE(C225,4)))</f>
        <v>51441</v>
      </c>
      <c r="D226" s="78">
        <f t="shared" si="14"/>
        <v>429.46</v>
      </c>
      <c r="E226" s="78">
        <f t="shared" si="20"/>
        <v>75</v>
      </c>
      <c r="F226" s="107"/>
      <c r="G226" s="78">
        <f t="shared" si="15"/>
        <v>24.09</v>
      </c>
      <c r="H226" s="78">
        <f t="shared" si="16"/>
        <v>480.37</v>
      </c>
      <c r="I226" s="78">
        <f t="shared" si="17"/>
        <v>5301.02</v>
      </c>
      <c r="J226" s="78"/>
      <c r="K226" s="78">
        <f t="shared" si="18"/>
        <v>6.02</v>
      </c>
      <c r="L226" s="78"/>
      <c r="M226" s="78">
        <f>IF(B226="","",IF(Rounding="Yes",ROUND(SUM($K$36:K226),2),SUM($K$36:K226)))</f>
        <v>9413.52</v>
      </c>
    </row>
    <row r="227" spans="2:13" ht="20" customHeight="1" x14ac:dyDescent="0.35">
      <c r="B227" s="87">
        <f t="shared" si="19"/>
        <v>192</v>
      </c>
      <c r="C227" s="106" cm="1">
        <f t="array" ref="C227">IF(B227="","",_xlfn.IFS(Payment_Freq="Monthly",EDATE(C226,1),Payment_Freq="Annually",EDATE(C226,12),Payment_Freq="Weekly",C226+7,Payment_Freq="Bi-Weekly",C226+14,Payment_Freq="Semi-Monthly",C226+15,Payment_Freq="Semi-Annually",EDATE(C226,6),Payment_Freq="Quarterly",EDATE(C226,4)))</f>
        <v>51471</v>
      </c>
      <c r="D227" s="78">
        <f t="shared" si="14"/>
        <v>429.46</v>
      </c>
      <c r="E227" s="78">
        <f t="shared" si="20"/>
        <v>75</v>
      </c>
      <c r="F227" s="107"/>
      <c r="G227" s="78">
        <f t="shared" si="15"/>
        <v>22.09</v>
      </c>
      <c r="H227" s="78">
        <f t="shared" si="16"/>
        <v>482.37</v>
      </c>
      <c r="I227" s="78">
        <f t="shared" si="17"/>
        <v>4818.6499999999996</v>
      </c>
      <c r="J227" s="78"/>
      <c r="K227" s="78">
        <f t="shared" si="18"/>
        <v>5.52</v>
      </c>
      <c r="L227" s="78"/>
      <c r="M227" s="78">
        <f>IF(B227="","",IF(Rounding="Yes",ROUND(SUM($K$36:K227),2),SUM($K$36:K227)))</f>
        <v>9419.0400000000009</v>
      </c>
    </row>
    <row r="228" spans="2:13" ht="20" customHeight="1" x14ac:dyDescent="0.35">
      <c r="B228" s="87">
        <f t="shared" si="19"/>
        <v>193</v>
      </c>
      <c r="C228" s="106" cm="1">
        <f t="array" ref="C228">IF(B228="","",_xlfn.IFS(Payment_Freq="Monthly",EDATE(C227,1),Payment_Freq="Annually",EDATE(C227,12),Payment_Freq="Weekly",C227+7,Payment_Freq="Bi-Weekly",C227+14,Payment_Freq="Semi-Monthly",C227+15,Payment_Freq="Semi-Annually",EDATE(C227,6),Payment_Freq="Quarterly",EDATE(C227,4)))</f>
        <v>51502</v>
      </c>
      <c r="D228" s="78">
        <f t="shared" ref="D228:D291" si="21">IF(B228="","",IF(Rounding="Yes",ROUND(IF(I227&lt;Payment_Per_Period,($I227+$G228)-E228,Payment_Per_Period),2),IF(I227&lt;Payment_Per_Period,($I227+$G228)-E228,Payment_Per_Period)))</f>
        <v>429.46</v>
      </c>
      <c r="E228" s="78">
        <f t="shared" si="20"/>
        <v>1075</v>
      </c>
      <c r="F228" s="107"/>
      <c r="G228" s="78">
        <f t="shared" ref="G228:G291" si="22">IF($B228="","",IF(Rounding="Yes",ROUND(IF(Interest_Type="Flat",Rate_Per_Period*$I$35,Rate_Per_Period*$I227),2),IF(Interest_Type="Flat",Rate_Per_Period*$I$35,Rate_Per_Period*$I227)))</f>
        <v>20.079999999999998</v>
      </c>
      <c r="H228" s="78">
        <f t="shared" ref="H228:H291" si="23">IF(B228="","",IF(Rounding="Yes",ROUND((D228-G228)+E228+F228,2),(D228-G228)+E228+F228))</f>
        <v>1484.38</v>
      </c>
      <c r="I228" s="78">
        <f t="shared" ref="I228:I291" si="24">IF(B228="","",IF(Rounding="Yes",ROUND(($I227-$H228),2),($I227-$H228)))</f>
        <v>3334.27</v>
      </c>
      <c r="J228" s="78"/>
      <c r="K228" s="78">
        <f t="shared" ref="K228:K291" si="25">IF(B228="","",IF(Rounding="Yes",ROUND(G228*Tax_Bracket,2),G228*Tax_Bracket))</f>
        <v>5.0199999999999996</v>
      </c>
      <c r="L228" s="78"/>
      <c r="M228" s="78">
        <f>IF(B228="","",IF(Rounding="Yes",ROUND(SUM($K$36:K228),2),SUM($K$36:K228)))</f>
        <v>9424.06</v>
      </c>
    </row>
    <row r="229" spans="2:13" ht="20" customHeight="1" x14ac:dyDescent="0.35">
      <c r="B229" s="87">
        <f t="shared" ref="B229:B292" si="26">IF(OR(I228=0,I228="",B228&gt;=$G$25),"",B228+1)</f>
        <v>194</v>
      </c>
      <c r="C229" s="106" cm="1">
        <f t="array" ref="C229">IF(B229="","",_xlfn.IFS(Payment_Freq="Monthly",EDATE(C228,1),Payment_Freq="Annually",EDATE(C228,12),Payment_Freq="Weekly",C228+7,Payment_Freq="Bi-Weekly",C228+14,Payment_Freq="Semi-Monthly",C228+15,Payment_Freq="Semi-Annually",EDATE(C228,6),Payment_Freq="Quarterly",EDATE(C228,4)))</f>
        <v>51533</v>
      </c>
      <c r="D229" s="78">
        <f t="shared" si="21"/>
        <v>429.46</v>
      </c>
      <c r="E229" s="78">
        <f t="shared" ref="E229:E292" si="27">IF(B229="","",
    IF(I228&gt;Payment_Per_Period,(IF(MOD(B229,$E$19)=0,$E$18,0) +
     IF(AND(C228&lt;&gt;"", YEAR(C229)&lt;&gt;YEAR(C228)), $E$20, 0)),0))</f>
        <v>75</v>
      </c>
      <c r="F229" s="107"/>
      <c r="G229" s="78">
        <f t="shared" si="22"/>
        <v>13.89</v>
      </c>
      <c r="H229" s="78">
        <f t="shared" si="23"/>
        <v>490.57</v>
      </c>
      <c r="I229" s="78">
        <f t="shared" si="24"/>
        <v>2843.7</v>
      </c>
      <c r="J229" s="78"/>
      <c r="K229" s="78">
        <f t="shared" si="25"/>
        <v>3.47</v>
      </c>
      <c r="L229" s="78"/>
      <c r="M229" s="78">
        <f>IF(B229="","",IF(Rounding="Yes",ROUND(SUM($K$36:K229),2),SUM($K$36:K229)))</f>
        <v>9427.5300000000007</v>
      </c>
    </row>
    <row r="230" spans="2:13" ht="20" customHeight="1" x14ac:dyDescent="0.35">
      <c r="B230" s="87">
        <f t="shared" si="26"/>
        <v>195</v>
      </c>
      <c r="C230" s="106" cm="1">
        <f t="array" ref="C230">IF(B230="","",_xlfn.IFS(Payment_Freq="Monthly",EDATE(C229,1),Payment_Freq="Annually",EDATE(C229,12),Payment_Freq="Weekly",C229+7,Payment_Freq="Bi-Weekly",C229+14,Payment_Freq="Semi-Monthly",C229+15,Payment_Freq="Semi-Annually",EDATE(C229,6),Payment_Freq="Quarterly",EDATE(C229,4)))</f>
        <v>51561</v>
      </c>
      <c r="D230" s="78">
        <f t="shared" si="21"/>
        <v>429.46</v>
      </c>
      <c r="E230" s="78">
        <f t="shared" si="27"/>
        <v>75</v>
      </c>
      <c r="F230" s="107"/>
      <c r="G230" s="78">
        <f t="shared" si="22"/>
        <v>11.85</v>
      </c>
      <c r="H230" s="78">
        <f t="shared" si="23"/>
        <v>492.61</v>
      </c>
      <c r="I230" s="78">
        <f t="shared" si="24"/>
        <v>2351.09</v>
      </c>
      <c r="J230" s="78"/>
      <c r="K230" s="78">
        <f t="shared" si="25"/>
        <v>2.96</v>
      </c>
      <c r="L230" s="78"/>
      <c r="M230" s="78">
        <f>IF(B230="","",IF(Rounding="Yes",ROUND(SUM($K$36:K230),2),SUM($K$36:K230)))</f>
        <v>9430.49</v>
      </c>
    </row>
    <row r="231" spans="2:13" ht="20" customHeight="1" x14ac:dyDescent="0.35">
      <c r="B231" s="87">
        <f t="shared" si="26"/>
        <v>196</v>
      </c>
      <c r="C231" s="106" cm="1">
        <f t="array" ref="C231">IF(B231="","",_xlfn.IFS(Payment_Freq="Monthly",EDATE(C230,1),Payment_Freq="Annually",EDATE(C230,12),Payment_Freq="Weekly",C230+7,Payment_Freq="Bi-Weekly",C230+14,Payment_Freq="Semi-Monthly",C230+15,Payment_Freq="Semi-Annually",EDATE(C230,6),Payment_Freq="Quarterly",EDATE(C230,4)))</f>
        <v>51592</v>
      </c>
      <c r="D231" s="78">
        <f t="shared" si="21"/>
        <v>429.46</v>
      </c>
      <c r="E231" s="78">
        <f t="shared" si="27"/>
        <v>75</v>
      </c>
      <c r="F231" s="107"/>
      <c r="G231" s="78">
        <f t="shared" si="22"/>
        <v>9.8000000000000007</v>
      </c>
      <c r="H231" s="78">
        <f t="shared" si="23"/>
        <v>494.66</v>
      </c>
      <c r="I231" s="78">
        <f t="shared" si="24"/>
        <v>1856.43</v>
      </c>
      <c r="J231" s="78"/>
      <c r="K231" s="78">
        <f t="shared" si="25"/>
        <v>2.4500000000000002</v>
      </c>
      <c r="L231" s="78"/>
      <c r="M231" s="78">
        <f>IF(B231="","",IF(Rounding="Yes",ROUND(SUM($K$36:K231),2),SUM($K$36:K231)))</f>
        <v>9432.94</v>
      </c>
    </row>
    <row r="232" spans="2:13" ht="20" customHeight="1" x14ac:dyDescent="0.35">
      <c r="B232" s="87">
        <f t="shared" si="26"/>
        <v>197</v>
      </c>
      <c r="C232" s="106" cm="1">
        <f t="array" ref="C232">IF(B232="","",_xlfn.IFS(Payment_Freq="Monthly",EDATE(C231,1),Payment_Freq="Annually",EDATE(C231,12),Payment_Freq="Weekly",C231+7,Payment_Freq="Bi-Weekly",C231+14,Payment_Freq="Semi-Monthly",C231+15,Payment_Freq="Semi-Annually",EDATE(C231,6),Payment_Freq="Quarterly",EDATE(C231,4)))</f>
        <v>51622</v>
      </c>
      <c r="D232" s="78">
        <f t="shared" si="21"/>
        <v>429.46</v>
      </c>
      <c r="E232" s="78">
        <f t="shared" si="27"/>
        <v>75</v>
      </c>
      <c r="F232" s="107"/>
      <c r="G232" s="78">
        <f t="shared" si="22"/>
        <v>7.74</v>
      </c>
      <c r="H232" s="78">
        <f t="shared" si="23"/>
        <v>496.72</v>
      </c>
      <c r="I232" s="78">
        <f t="shared" si="24"/>
        <v>1359.71</v>
      </c>
      <c r="J232" s="78"/>
      <c r="K232" s="78">
        <f t="shared" si="25"/>
        <v>1.94</v>
      </c>
      <c r="L232" s="78"/>
      <c r="M232" s="78">
        <f>IF(B232="","",IF(Rounding="Yes",ROUND(SUM($K$36:K232),2),SUM($K$36:K232)))</f>
        <v>9434.8799999999992</v>
      </c>
    </row>
    <row r="233" spans="2:13" ht="20" customHeight="1" x14ac:dyDescent="0.35">
      <c r="B233" s="87">
        <f t="shared" si="26"/>
        <v>198</v>
      </c>
      <c r="C233" s="106" cm="1">
        <f t="array" ref="C233">IF(B233="","",_xlfn.IFS(Payment_Freq="Monthly",EDATE(C232,1),Payment_Freq="Annually",EDATE(C232,12),Payment_Freq="Weekly",C232+7,Payment_Freq="Bi-Weekly",C232+14,Payment_Freq="Semi-Monthly",C232+15,Payment_Freq="Semi-Annually",EDATE(C232,6),Payment_Freq="Quarterly",EDATE(C232,4)))</f>
        <v>51653</v>
      </c>
      <c r="D233" s="78">
        <f t="shared" si="21"/>
        <v>429.46</v>
      </c>
      <c r="E233" s="78">
        <f t="shared" si="27"/>
        <v>75</v>
      </c>
      <c r="F233" s="107"/>
      <c r="G233" s="78">
        <f t="shared" si="22"/>
        <v>5.67</v>
      </c>
      <c r="H233" s="78">
        <f t="shared" si="23"/>
        <v>498.79</v>
      </c>
      <c r="I233" s="78">
        <f t="shared" si="24"/>
        <v>860.92</v>
      </c>
      <c r="J233" s="78"/>
      <c r="K233" s="78">
        <f t="shared" si="25"/>
        <v>1.42</v>
      </c>
      <c r="L233" s="78"/>
      <c r="M233" s="78">
        <f>IF(B233="","",IF(Rounding="Yes",ROUND(SUM($K$36:K233),2),SUM($K$36:K233)))</f>
        <v>9436.2999999999993</v>
      </c>
    </row>
    <row r="234" spans="2:13" ht="20" customHeight="1" x14ac:dyDescent="0.35">
      <c r="B234" s="87">
        <f t="shared" si="26"/>
        <v>199</v>
      </c>
      <c r="C234" s="106" cm="1">
        <f t="array" ref="C234">IF(B234="","",_xlfn.IFS(Payment_Freq="Monthly",EDATE(C233,1),Payment_Freq="Annually",EDATE(C233,12),Payment_Freq="Weekly",C233+7,Payment_Freq="Bi-Weekly",C233+14,Payment_Freq="Semi-Monthly",C233+15,Payment_Freq="Semi-Annually",EDATE(C233,6),Payment_Freq="Quarterly",EDATE(C233,4)))</f>
        <v>51683</v>
      </c>
      <c r="D234" s="78">
        <f t="shared" si="21"/>
        <v>429.46</v>
      </c>
      <c r="E234" s="78">
        <f t="shared" si="27"/>
        <v>75</v>
      </c>
      <c r="F234" s="107"/>
      <c r="G234" s="78">
        <f t="shared" si="22"/>
        <v>3.59</v>
      </c>
      <c r="H234" s="78">
        <f t="shared" si="23"/>
        <v>500.87</v>
      </c>
      <c r="I234" s="78">
        <f t="shared" si="24"/>
        <v>360.05</v>
      </c>
      <c r="J234" s="78"/>
      <c r="K234" s="78">
        <f t="shared" si="25"/>
        <v>0.9</v>
      </c>
      <c r="L234" s="78"/>
      <c r="M234" s="78">
        <f>IF(B234="","",IF(Rounding="Yes",ROUND(SUM($K$36:K234),2),SUM($K$36:K234)))</f>
        <v>9437.2000000000007</v>
      </c>
    </row>
    <row r="235" spans="2:13" ht="20" customHeight="1" x14ac:dyDescent="0.35">
      <c r="B235" s="87">
        <f t="shared" si="26"/>
        <v>200</v>
      </c>
      <c r="C235" s="106" cm="1">
        <f t="array" ref="C235">IF(B235="","",_xlfn.IFS(Payment_Freq="Monthly",EDATE(C234,1),Payment_Freq="Annually",EDATE(C234,12),Payment_Freq="Weekly",C234+7,Payment_Freq="Bi-Weekly",C234+14,Payment_Freq="Semi-Monthly",C234+15,Payment_Freq="Semi-Annually",EDATE(C234,6),Payment_Freq="Quarterly",EDATE(C234,4)))</f>
        <v>51714</v>
      </c>
      <c r="D235" s="78">
        <f t="shared" si="21"/>
        <v>361.55</v>
      </c>
      <c r="E235" s="78">
        <f t="shared" si="27"/>
        <v>0</v>
      </c>
      <c r="F235" s="107"/>
      <c r="G235" s="78">
        <f t="shared" si="22"/>
        <v>1.5</v>
      </c>
      <c r="H235" s="78">
        <f t="shared" si="23"/>
        <v>360.05</v>
      </c>
      <c r="I235" s="78">
        <f t="shared" si="24"/>
        <v>0</v>
      </c>
      <c r="J235" s="78"/>
      <c r="K235" s="78">
        <f t="shared" si="25"/>
        <v>0.38</v>
      </c>
      <c r="L235" s="78"/>
      <c r="M235" s="78">
        <f>IF(B235="","",IF(Rounding="Yes",ROUND(SUM($K$36:K235),2),SUM($K$36:K235)))</f>
        <v>9437.58</v>
      </c>
    </row>
    <row r="236" spans="2:13" ht="20" customHeight="1" x14ac:dyDescent="0.35">
      <c r="B236" s="87" t="str">
        <f t="shared" si="26"/>
        <v/>
      </c>
      <c r="C236" s="106" t="str" cm="1">
        <f t="array" ref="C236">IF(B236="","",_xlfn.IFS(Payment_Freq="Monthly",EDATE(C235,1),Payment_Freq="Annually",EDATE(C235,12),Payment_Freq="Weekly",C235+7,Payment_Freq="Bi-Weekly",C235+14,Payment_Freq="Semi-Monthly",C235+15,Payment_Freq="Semi-Annually",EDATE(C235,6),Payment_Freq="Quarterly",EDATE(C235,4)))</f>
        <v/>
      </c>
      <c r="D236" s="78" t="str">
        <f t="shared" si="21"/>
        <v/>
      </c>
      <c r="E236" s="78" t="str">
        <f t="shared" si="27"/>
        <v/>
      </c>
      <c r="F236" s="107"/>
      <c r="G236" s="78" t="str">
        <f t="shared" si="22"/>
        <v/>
      </c>
      <c r="H236" s="78" t="str">
        <f t="shared" si="23"/>
        <v/>
      </c>
      <c r="I236" s="78" t="str">
        <f t="shared" si="24"/>
        <v/>
      </c>
      <c r="J236" s="78"/>
      <c r="K236" s="78" t="str">
        <f t="shared" si="25"/>
        <v/>
      </c>
      <c r="L236" s="78"/>
      <c r="M236" s="78" t="str">
        <f>IF(B236="","",IF(Rounding="Yes",ROUND(SUM($K$36:K236),2),SUM($K$36:K236)))</f>
        <v/>
      </c>
    </row>
    <row r="237" spans="2:13" ht="20" customHeight="1" x14ac:dyDescent="0.35">
      <c r="B237" s="87" t="str">
        <f t="shared" si="26"/>
        <v/>
      </c>
      <c r="C237" s="106" t="str" cm="1">
        <f t="array" ref="C237">IF(B237="","",_xlfn.IFS(Payment_Freq="Monthly",EDATE(C236,1),Payment_Freq="Annually",EDATE(C236,12),Payment_Freq="Weekly",C236+7,Payment_Freq="Bi-Weekly",C236+14,Payment_Freq="Semi-Monthly",C236+15,Payment_Freq="Semi-Annually",EDATE(C236,6),Payment_Freq="Quarterly",EDATE(C236,4)))</f>
        <v/>
      </c>
      <c r="D237" s="78" t="str">
        <f t="shared" si="21"/>
        <v/>
      </c>
      <c r="E237" s="78" t="str">
        <f t="shared" si="27"/>
        <v/>
      </c>
      <c r="F237" s="107"/>
      <c r="G237" s="78" t="str">
        <f t="shared" si="22"/>
        <v/>
      </c>
      <c r="H237" s="78" t="str">
        <f t="shared" si="23"/>
        <v/>
      </c>
      <c r="I237" s="78" t="str">
        <f t="shared" si="24"/>
        <v/>
      </c>
      <c r="J237" s="78"/>
      <c r="K237" s="78" t="str">
        <f t="shared" si="25"/>
        <v/>
      </c>
      <c r="L237" s="78"/>
      <c r="M237" s="78" t="str">
        <f>IF(B237="","",IF(Rounding="Yes",ROUND(SUM($K$36:K237),2),SUM($K$36:K237)))</f>
        <v/>
      </c>
    </row>
    <row r="238" spans="2:13" ht="20" customHeight="1" x14ac:dyDescent="0.35">
      <c r="B238" s="87" t="str">
        <f t="shared" si="26"/>
        <v/>
      </c>
      <c r="C238" s="106" t="str" cm="1">
        <f t="array" ref="C238">IF(B238="","",_xlfn.IFS(Payment_Freq="Monthly",EDATE(C237,1),Payment_Freq="Annually",EDATE(C237,12),Payment_Freq="Weekly",C237+7,Payment_Freq="Bi-Weekly",C237+14,Payment_Freq="Semi-Monthly",C237+15,Payment_Freq="Semi-Annually",EDATE(C237,6),Payment_Freq="Quarterly",EDATE(C237,4)))</f>
        <v/>
      </c>
      <c r="D238" s="78" t="str">
        <f t="shared" si="21"/>
        <v/>
      </c>
      <c r="E238" s="78" t="str">
        <f t="shared" si="27"/>
        <v/>
      </c>
      <c r="F238" s="107"/>
      <c r="G238" s="78" t="str">
        <f t="shared" si="22"/>
        <v/>
      </c>
      <c r="H238" s="78" t="str">
        <f t="shared" si="23"/>
        <v/>
      </c>
      <c r="I238" s="78" t="str">
        <f t="shared" si="24"/>
        <v/>
      </c>
      <c r="J238" s="78"/>
      <c r="K238" s="78" t="str">
        <f t="shared" si="25"/>
        <v/>
      </c>
      <c r="L238" s="78"/>
      <c r="M238" s="78" t="str">
        <f>IF(B238="","",IF(Rounding="Yes",ROUND(SUM($K$36:K238),2),SUM($K$36:K238)))</f>
        <v/>
      </c>
    </row>
    <row r="239" spans="2:13" ht="20" customHeight="1" x14ac:dyDescent="0.35">
      <c r="B239" s="87" t="str">
        <f t="shared" si="26"/>
        <v/>
      </c>
      <c r="C239" s="106" t="str" cm="1">
        <f t="array" ref="C239">IF(B239="","",_xlfn.IFS(Payment_Freq="Monthly",EDATE(C238,1),Payment_Freq="Annually",EDATE(C238,12),Payment_Freq="Weekly",C238+7,Payment_Freq="Bi-Weekly",C238+14,Payment_Freq="Semi-Monthly",C238+15,Payment_Freq="Semi-Annually",EDATE(C238,6),Payment_Freq="Quarterly",EDATE(C238,4)))</f>
        <v/>
      </c>
      <c r="D239" s="78" t="str">
        <f t="shared" si="21"/>
        <v/>
      </c>
      <c r="E239" s="78" t="str">
        <f t="shared" si="27"/>
        <v/>
      </c>
      <c r="F239" s="107"/>
      <c r="G239" s="78" t="str">
        <f t="shared" si="22"/>
        <v/>
      </c>
      <c r="H239" s="78" t="str">
        <f t="shared" si="23"/>
        <v/>
      </c>
      <c r="I239" s="78" t="str">
        <f t="shared" si="24"/>
        <v/>
      </c>
      <c r="J239" s="78"/>
      <c r="K239" s="78" t="str">
        <f t="shared" si="25"/>
        <v/>
      </c>
      <c r="L239" s="78"/>
      <c r="M239" s="78" t="str">
        <f>IF(B239="","",IF(Rounding="Yes",ROUND(SUM($K$36:K239),2),SUM($K$36:K239)))</f>
        <v/>
      </c>
    </row>
    <row r="240" spans="2:13" ht="20" customHeight="1" x14ac:dyDescent="0.35">
      <c r="B240" s="87" t="str">
        <f t="shared" si="26"/>
        <v/>
      </c>
      <c r="C240" s="106" t="str" cm="1">
        <f t="array" ref="C240">IF(B240="","",_xlfn.IFS(Payment_Freq="Monthly",EDATE(C239,1),Payment_Freq="Annually",EDATE(C239,12),Payment_Freq="Weekly",C239+7,Payment_Freq="Bi-Weekly",C239+14,Payment_Freq="Semi-Monthly",C239+15,Payment_Freq="Semi-Annually",EDATE(C239,6),Payment_Freq="Quarterly",EDATE(C239,4)))</f>
        <v/>
      </c>
      <c r="D240" s="78" t="str">
        <f t="shared" si="21"/>
        <v/>
      </c>
      <c r="E240" s="78" t="str">
        <f t="shared" si="27"/>
        <v/>
      </c>
      <c r="F240" s="107"/>
      <c r="G240" s="78" t="str">
        <f t="shared" si="22"/>
        <v/>
      </c>
      <c r="H240" s="78" t="str">
        <f t="shared" si="23"/>
        <v/>
      </c>
      <c r="I240" s="78" t="str">
        <f t="shared" si="24"/>
        <v/>
      </c>
      <c r="J240" s="78"/>
      <c r="K240" s="78" t="str">
        <f t="shared" si="25"/>
        <v/>
      </c>
      <c r="L240" s="78"/>
      <c r="M240" s="78" t="str">
        <f>IF(B240="","",IF(Rounding="Yes",ROUND(SUM($K$36:K240),2),SUM($K$36:K240)))</f>
        <v/>
      </c>
    </row>
    <row r="241" spans="2:13" ht="20" customHeight="1" x14ac:dyDescent="0.35">
      <c r="B241" s="87" t="str">
        <f t="shared" si="26"/>
        <v/>
      </c>
      <c r="C241" s="106" t="str" cm="1">
        <f t="array" ref="C241">IF(B241="","",_xlfn.IFS(Payment_Freq="Monthly",EDATE(C240,1),Payment_Freq="Annually",EDATE(C240,12),Payment_Freq="Weekly",C240+7,Payment_Freq="Bi-Weekly",C240+14,Payment_Freq="Semi-Monthly",C240+15,Payment_Freq="Semi-Annually",EDATE(C240,6),Payment_Freq="Quarterly",EDATE(C240,4)))</f>
        <v/>
      </c>
      <c r="D241" s="78" t="str">
        <f t="shared" si="21"/>
        <v/>
      </c>
      <c r="E241" s="78" t="str">
        <f t="shared" si="27"/>
        <v/>
      </c>
      <c r="F241" s="107"/>
      <c r="G241" s="78" t="str">
        <f t="shared" si="22"/>
        <v/>
      </c>
      <c r="H241" s="78" t="str">
        <f t="shared" si="23"/>
        <v/>
      </c>
      <c r="I241" s="78" t="str">
        <f t="shared" si="24"/>
        <v/>
      </c>
      <c r="J241" s="78"/>
      <c r="K241" s="78" t="str">
        <f t="shared" si="25"/>
        <v/>
      </c>
      <c r="L241" s="78"/>
      <c r="M241" s="78" t="str">
        <f>IF(B241="","",IF(Rounding="Yes",ROUND(SUM($K$36:K241),2),SUM($K$36:K241)))</f>
        <v/>
      </c>
    </row>
    <row r="242" spans="2:13" ht="20" customHeight="1" x14ac:dyDescent="0.35">
      <c r="B242" s="87" t="str">
        <f t="shared" si="26"/>
        <v/>
      </c>
      <c r="C242" s="106" t="str" cm="1">
        <f t="array" ref="C242">IF(B242="","",_xlfn.IFS(Payment_Freq="Monthly",EDATE(C241,1),Payment_Freq="Annually",EDATE(C241,12),Payment_Freq="Weekly",C241+7,Payment_Freq="Bi-Weekly",C241+14,Payment_Freq="Semi-Monthly",C241+15,Payment_Freq="Semi-Annually",EDATE(C241,6),Payment_Freq="Quarterly",EDATE(C241,4)))</f>
        <v/>
      </c>
      <c r="D242" s="78" t="str">
        <f t="shared" si="21"/>
        <v/>
      </c>
      <c r="E242" s="78" t="str">
        <f t="shared" si="27"/>
        <v/>
      </c>
      <c r="F242" s="107"/>
      <c r="G242" s="78" t="str">
        <f t="shared" si="22"/>
        <v/>
      </c>
      <c r="H242" s="78" t="str">
        <f t="shared" si="23"/>
        <v/>
      </c>
      <c r="I242" s="78" t="str">
        <f t="shared" si="24"/>
        <v/>
      </c>
      <c r="J242" s="78"/>
      <c r="K242" s="78" t="str">
        <f t="shared" si="25"/>
        <v/>
      </c>
      <c r="L242" s="78"/>
      <c r="M242" s="78" t="str">
        <f>IF(B242="","",IF(Rounding="Yes",ROUND(SUM($K$36:K242),2),SUM($K$36:K242)))</f>
        <v/>
      </c>
    </row>
    <row r="243" spans="2:13" ht="20" customHeight="1" x14ac:dyDescent="0.35">
      <c r="B243" s="87" t="str">
        <f t="shared" si="26"/>
        <v/>
      </c>
      <c r="C243" s="106" t="str" cm="1">
        <f t="array" ref="C243">IF(B243="","",_xlfn.IFS(Payment_Freq="Monthly",EDATE(C242,1),Payment_Freq="Annually",EDATE(C242,12),Payment_Freq="Weekly",C242+7,Payment_Freq="Bi-Weekly",C242+14,Payment_Freq="Semi-Monthly",C242+15,Payment_Freq="Semi-Annually",EDATE(C242,6),Payment_Freq="Quarterly",EDATE(C242,4)))</f>
        <v/>
      </c>
      <c r="D243" s="78" t="str">
        <f t="shared" si="21"/>
        <v/>
      </c>
      <c r="E243" s="78" t="str">
        <f t="shared" si="27"/>
        <v/>
      </c>
      <c r="F243" s="107"/>
      <c r="G243" s="78" t="str">
        <f t="shared" si="22"/>
        <v/>
      </c>
      <c r="H243" s="78" t="str">
        <f t="shared" si="23"/>
        <v/>
      </c>
      <c r="I243" s="78" t="str">
        <f t="shared" si="24"/>
        <v/>
      </c>
      <c r="J243" s="78"/>
      <c r="K243" s="78" t="str">
        <f t="shared" si="25"/>
        <v/>
      </c>
      <c r="L243" s="78"/>
      <c r="M243" s="78" t="str">
        <f>IF(B243="","",IF(Rounding="Yes",ROUND(SUM($K$36:K243),2),SUM($K$36:K243)))</f>
        <v/>
      </c>
    </row>
    <row r="244" spans="2:13" ht="20" customHeight="1" x14ac:dyDescent="0.35">
      <c r="B244" s="87" t="str">
        <f t="shared" si="26"/>
        <v/>
      </c>
      <c r="C244" s="106" t="str" cm="1">
        <f t="array" ref="C244">IF(B244="","",_xlfn.IFS(Payment_Freq="Monthly",EDATE(C243,1),Payment_Freq="Annually",EDATE(C243,12),Payment_Freq="Weekly",C243+7,Payment_Freq="Bi-Weekly",C243+14,Payment_Freq="Semi-Monthly",C243+15,Payment_Freq="Semi-Annually",EDATE(C243,6),Payment_Freq="Quarterly",EDATE(C243,4)))</f>
        <v/>
      </c>
      <c r="D244" s="78" t="str">
        <f t="shared" si="21"/>
        <v/>
      </c>
      <c r="E244" s="78" t="str">
        <f t="shared" si="27"/>
        <v/>
      </c>
      <c r="F244" s="107"/>
      <c r="G244" s="78" t="str">
        <f t="shared" si="22"/>
        <v/>
      </c>
      <c r="H244" s="78" t="str">
        <f t="shared" si="23"/>
        <v/>
      </c>
      <c r="I244" s="78" t="str">
        <f t="shared" si="24"/>
        <v/>
      </c>
      <c r="J244" s="78"/>
      <c r="K244" s="78" t="str">
        <f t="shared" si="25"/>
        <v/>
      </c>
      <c r="L244" s="78"/>
      <c r="M244" s="78" t="str">
        <f>IF(B244="","",IF(Rounding="Yes",ROUND(SUM($K$36:K244),2),SUM($K$36:K244)))</f>
        <v/>
      </c>
    </row>
    <row r="245" spans="2:13" ht="20" customHeight="1" x14ac:dyDescent="0.35">
      <c r="B245" s="87" t="str">
        <f t="shared" si="26"/>
        <v/>
      </c>
      <c r="C245" s="106" t="str" cm="1">
        <f t="array" ref="C245">IF(B245="","",_xlfn.IFS(Payment_Freq="Monthly",EDATE(C244,1),Payment_Freq="Annually",EDATE(C244,12),Payment_Freq="Weekly",C244+7,Payment_Freq="Bi-Weekly",C244+14,Payment_Freq="Semi-Monthly",C244+15,Payment_Freq="Semi-Annually",EDATE(C244,6),Payment_Freq="Quarterly",EDATE(C244,4)))</f>
        <v/>
      </c>
      <c r="D245" s="78" t="str">
        <f t="shared" si="21"/>
        <v/>
      </c>
      <c r="E245" s="78" t="str">
        <f t="shared" si="27"/>
        <v/>
      </c>
      <c r="F245" s="107"/>
      <c r="G245" s="78" t="str">
        <f t="shared" si="22"/>
        <v/>
      </c>
      <c r="H245" s="78" t="str">
        <f t="shared" si="23"/>
        <v/>
      </c>
      <c r="I245" s="78" t="str">
        <f t="shared" si="24"/>
        <v/>
      </c>
      <c r="J245" s="78"/>
      <c r="K245" s="78" t="str">
        <f t="shared" si="25"/>
        <v/>
      </c>
      <c r="L245" s="78"/>
      <c r="M245" s="78" t="str">
        <f>IF(B245="","",IF(Rounding="Yes",ROUND(SUM($K$36:K245),2),SUM($K$36:K245)))</f>
        <v/>
      </c>
    </row>
    <row r="246" spans="2:13" ht="20" customHeight="1" x14ac:dyDescent="0.35">
      <c r="B246" s="87" t="str">
        <f t="shared" si="26"/>
        <v/>
      </c>
      <c r="C246" s="106" t="str" cm="1">
        <f t="array" ref="C246">IF(B246="","",_xlfn.IFS(Payment_Freq="Monthly",EDATE(C245,1),Payment_Freq="Annually",EDATE(C245,12),Payment_Freq="Weekly",C245+7,Payment_Freq="Bi-Weekly",C245+14,Payment_Freq="Semi-Monthly",C245+15,Payment_Freq="Semi-Annually",EDATE(C245,6),Payment_Freq="Quarterly",EDATE(C245,4)))</f>
        <v/>
      </c>
      <c r="D246" s="78" t="str">
        <f t="shared" si="21"/>
        <v/>
      </c>
      <c r="E246" s="78" t="str">
        <f t="shared" si="27"/>
        <v/>
      </c>
      <c r="F246" s="107"/>
      <c r="G246" s="78" t="str">
        <f t="shared" si="22"/>
        <v/>
      </c>
      <c r="H246" s="78" t="str">
        <f t="shared" si="23"/>
        <v/>
      </c>
      <c r="I246" s="78" t="str">
        <f t="shared" si="24"/>
        <v/>
      </c>
      <c r="J246" s="78"/>
      <c r="K246" s="78" t="str">
        <f t="shared" si="25"/>
        <v/>
      </c>
      <c r="L246" s="78"/>
      <c r="M246" s="78" t="str">
        <f>IF(B246="","",IF(Rounding="Yes",ROUND(SUM($K$36:K246),2),SUM($K$36:K246)))</f>
        <v/>
      </c>
    </row>
    <row r="247" spans="2:13" ht="20" customHeight="1" x14ac:dyDescent="0.35">
      <c r="B247" s="87" t="str">
        <f t="shared" si="26"/>
        <v/>
      </c>
      <c r="C247" s="106" t="str" cm="1">
        <f t="array" ref="C247">IF(B247="","",_xlfn.IFS(Payment_Freq="Monthly",EDATE(C246,1),Payment_Freq="Annually",EDATE(C246,12),Payment_Freq="Weekly",C246+7,Payment_Freq="Bi-Weekly",C246+14,Payment_Freq="Semi-Monthly",C246+15,Payment_Freq="Semi-Annually",EDATE(C246,6),Payment_Freq="Quarterly",EDATE(C246,4)))</f>
        <v/>
      </c>
      <c r="D247" s="78" t="str">
        <f t="shared" si="21"/>
        <v/>
      </c>
      <c r="E247" s="78" t="str">
        <f t="shared" si="27"/>
        <v/>
      </c>
      <c r="F247" s="107"/>
      <c r="G247" s="78" t="str">
        <f t="shared" si="22"/>
        <v/>
      </c>
      <c r="H247" s="78" t="str">
        <f t="shared" si="23"/>
        <v/>
      </c>
      <c r="I247" s="78" t="str">
        <f t="shared" si="24"/>
        <v/>
      </c>
      <c r="J247" s="78"/>
      <c r="K247" s="78" t="str">
        <f t="shared" si="25"/>
        <v/>
      </c>
      <c r="L247" s="78"/>
      <c r="M247" s="78" t="str">
        <f>IF(B247="","",IF(Rounding="Yes",ROUND(SUM($K$36:K247),2),SUM($K$36:K247)))</f>
        <v/>
      </c>
    </row>
    <row r="248" spans="2:13" ht="20" customHeight="1" x14ac:dyDescent="0.35">
      <c r="B248" s="87" t="str">
        <f t="shared" si="26"/>
        <v/>
      </c>
      <c r="C248" s="106" t="str" cm="1">
        <f t="array" ref="C248">IF(B248="","",_xlfn.IFS(Payment_Freq="Monthly",EDATE(C247,1),Payment_Freq="Annually",EDATE(C247,12),Payment_Freq="Weekly",C247+7,Payment_Freq="Bi-Weekly",C247+14,Payment_Freq="Semi-Monthly",C247+15,Payment_Freq="Semi-Annually",EDATE(C247,6),Payment_Freq="Quarterly",EDATE(C247,4)))</f>
        <v/>
      </c>
      <c r="D248" s="78" t="str">
        <f t="shared" si="21"/>
        <v/>
      </c>
      <c r="E248" s="78" t="str">
        <f t="shared" si="27"/>
        <v/>
      </c>
      <c r="F248" s="107"/>
      <c r="G248" s="78" t="str">
        <f t="shared" si="22"/>
        <v/>
      </c>
      <c r="H248" s="78" t="str">
        <f t="shared" si="23"/>
        <v/>
      </c>
      <c r="I248" s="78" t="str">
        <f t="shared" si="24"/>
        <v/>
      </c>
      <c r="J248" s="78"/>
      <c r="K248" s="78" t="str">
        <f t="shared" si="25"/>
        <v/>
      </c>
      <c r="L248" s="78"/>
      <c r="M248" s="78" t="str">
        <f>IF(B248="","",IF(Rounding="Yes",ROUND(SUM($K$36:K248),2),SUM($K$36:K248)))</f>
        <v/>
      </c>
    </row>
    <row r="249" spans="2:13" ht="20" customHeight="1" x14ac:dyDescent="0.35">
      <c r="B249" s="87" t="str">
        <f t="shared" si="26"/>
        <v/>
      </c>
      <c r="C249" s="106" t="str" cm="1">
        <f t="array" ref="C249">IF(B249="","",_xlfn.IFS(Payment_Freq="Monthly",EDATE(C248,1),Payment_Freq="Annually",EDATE(C248,12),Payment_Freq="Weekly",C248+7,Payment_Freq="Bi-Weekly",C248+14,Payment_Freq="Semi-Monthly",C248+15,Payment_Freq="Semi-Annually",EDATE(C248,6),Payment_Freq="Quarterly",EDATE(C248,4)))</f>
        <v/>
      </c>
      <c r="D249" s="78" t="str">
        <f t="shared" si="21"/>
        <v/>
      </c>
      <c r="E249" s="78" t="str">
        <f t="shared" si="27"/>
        <v/>
      </c>
      <c r="F249" s="107"/>
      <c r="G249" s="78" t="str">
        <f t="shared" si="22"/>
        <v/>
      </c>
      <c r="H249" s="78" t="str">
        <f t="shared" si="23"/>
        <v/>
      </c>
      <c r="I249" s="78" t="str">
        <f t="shared" si="24"/>
        <v/>
      </c>
      <c r="J249" s="78"/>
      <c r="K249" s="78" t="str">
        <f t="shared" si="25"/>
        <v/>
      </c>
      <c r="L249" s="78"/>
      <c r="M249" s="78" t="str">
        <f>IF(B249="","",IF(Rounding="Yes",ROUND(SUM($K$36:K249),2),SUM($K$36:K249)))</f>
        <v/>
      </c>
    </row>
    <row r="250" spans="2:13" ht="20" customHeight="1" x14ac:dyDescent="0.35">
      <c r="B250" s="87" t="str">
        <f t="shared" si="26"/>
        <v/>
      </c>
      <c r="C250" s="106" t="str" cm="1">
        <f t="array" ref="C250">IF(B250="","",_xlfn.IFS(Payment_Freq="Monthly",EDATE(C249,1),Payment_Freq="Annually",EDATE(C249,12),Payment_Freq="Weekly",C249+7,Payment_Freq="Bi-Weekly",C249+14,Payment_Freq="Semi-Monthly",C249+15,Payment_Freq="Semi-Annually",EDATE(C249,6),Payment_Freq="Quarterly",EDATE(C249,4)))</f>
        <v/>
      </c>
      <c r="D250" s="78" t="str">
        <f t="shared" si="21"/>
        <v/>
      </c>
      <c r="E250" s="78" t="str">
        <f t="shared" si="27"/>
        <v/>
      </c>
      <c r="F250" s="107"/>
      <c r="G250" s="78" t="str">
        <f t="shared" si="22"/>
        <v/>
      </c>
      <c r="H250" s="78" t="str">
        <f t="shared" si="23"/>
        <v/>
      </c>
      <c r="I250" s="78" t="str">
        <f t="shared" si="24"/>
        <v/>
      </c>
      <c r="J250" s="78"/>
      <c r="K250" s="78" t="str">
        <f t="shared" si="25"/>
        <v/>
      </c>
      <c r="L250" s="78"/>
      <c r="M250" s="78" t="str">
        <f>IF(B250="","",IF(Rounding="Yes",ROUND(SUM($K$36:K250),2),SUM($K$36:K250)))</f>
        <v/>
      </c>
    </row>
    <row r="251" spans="2:13" ht="20" customHeight="1" x14ac:dyDescent="0.35">
      <c r="B251" s="87" t="str">
        <f t="shared" si="26"/>
        <v/>
      </c>
      <c r="C251" s="106" t="str" cm="1">
        <f t="array" ref="C251">IF(B251="","",_xlfn.IFS(Payment_Freq="Monthly",EDATE(C250,1),Payment_Freq="Annually",EDATE(C250,12),Payment_Freq="Weekly",C250+7,Payment_Freq="Bi-Weekly",C250+14,Payment_Freq="Semi-Monthly",C250+15,Payment_Freq="Semi-Annually",EDATE(C250,6),Payment_Freq="Quarterly",EDATE(C250,4)))</f>
        <v/>
      </c>
      <c r="D251" s="78" t="str">
        <f t="shared" si="21"/>
        <v/>
      </c>
      <c r="E251" s="78" t="str">
        <f t="shared" si="27"/>
        <v/>
      </c>
      <c r="F251" s="107"/>
      <c r="G251" s="78" t="str">
        <f t="shared" si="22"/>
        <v/>
      </c>
      <c r="H251" s="78" t="str">
        <f t="shared" si="23"/>
        <v/>
      </c>
      <c r="I251" s="78" t="str">
        <f t="shared" si="24"/>
        <v/>
      </c>
      <c r="J251" s="78"/>
      <c r="K251" s="78" t="str">
        <f t="shared" si="25"/>
        <v/>
      </c>
      <c r="L251" s="78"/>
      <c r="M251" s="78" t="str">
        <f>IF(B251="","",IF(Rounding="Yes",ROUND(SUM($K$36:K251),2),SUM($K$36:K251)))</f>
        <v/>
      </c>
    </row>
    <row r="252" spans="2:13" ht="20" customHeight="1" x14ac:dyDescent="0.35">
      <c r="B252" s="87" t="str">
        <f t="shared" si="26"/>
        <v/>
      </c>
      <c r="C252" s="106" t="str" cm="1">
        <f t="array" ref="C252">IF(B252="","",_xlfn.IFS(Payment_Freq="Monthly",EDATE(C251,1),Payment_Freq="Annually",EDATE(C251,12),Payment_Freq="Weekly",C251+7,Payment_Freq="Bi-Weekly",C251+14,Payment_Freq="Semi-Monthly",C251+15,Payment_Freq="Semi-Annually",EDATE(C251,6),Payment_Freq="Quarterly",EDATE(C251,4)))</f>
        <v/>
      </c>
      <c r="D252" s="78" t="str">
        <f t="shared" si="21"/>
        <v/>
      </c>
      <c r="E252" s="78" t="str">
        <f t="shared" si="27"/>
        <v/>
      </c>
      <c r="F252" s="107"/>
      <c r="G252" s="78" t="str">
        <f t="shared" si="22"/>
        <v/>
      </c>
      <c r="H252" s="78" t="str">
        <f t="shared" si="23"/>
        <v/>
      </c>
      <c r="I252" s="78" t="str">
        <f t="shared" si="24"/>
        <v/>
      </c>
      <c r="J252" s="78"/>
      <c r="K252" s="78" t="str">
        <f t="shared" si="25"/>
        <v/>
      </c>
      <c r="L252" s="78"/>
      <c r="M252" s="78" t="str">
        <f>IF(B252="","",IF(Rounding="Yes",ROUND(SUM($K$36:K252),2),SUM($K$36:K252)))</f>
        <v/>
      </c>
    </row>
    <row r="253" spans="2:13" ht="20" customHeight="1" x14ac:dyDescent="0.35">
      <c r="B253" s="87" t="str">
        <f t="shared" si="26"/>
        <v/>
      </c>
      <c r="C253" s="106" t="str" cm="1">
        <f t="array" ref="C253">IF(B253="","",_xlfn.IFS(Payment_Freq="Monthly",EDATE(C252,1),Payment_Freq="Annually",EDATE(C252,12),Payment_Freq="Weekly",C252+7,Payment_Freq="Bi-Weekly",C252+14,Payment_Freq="Semi-Monthly",C252+15,Payment_Freq="Semi-Annually",EDATE(C252,6),Payment_Freq="Quarterly",EDATE(C252,4)))</f>
        <v/>
      </c>
      <c r="D253" s="78" t="str">
        <f t="shared" si="21"/>
        <v/>
      </c>
      <c r="E253" s="78" t="str">
        <f t="shared" si="27"/>
        <v/>
      </c>
      <c r="F253" s="107"/>
      <c r="G253" s="78" t="str">
        <f t="shared" si="22"/>
        <v/>
      </c>
      <c r="H253" s="78" t="str">
        <f t="shared" si="23"/>
        <v/>
      </c>
      <c r="I253" s="78" t="str">
        <f t="shared" si="24"/>
        <v/>
      </c>
      <c r="J253" s="78"/>
      <c r="K253" s="78" t="str">
        <f t="shared" si="25"/>
        <v/>
      </c>
      <c r="L253" s="78"/>
      <c r="M253" s="78" t="str">
        <f>IF(B253="","",IF(Rounding="Yes",ROUND(SUM($K$36:K253),2),SUM($K$36:K253)))</f>
        <v/>
      </c>
    </row>
    <row r="254" spans="2:13" ht="20" customHeight="1" x14ac:dyDescent="0.35">
      <c r="B254" s="87" t="str">
        <f t="shared" si="26"/>
        <v/>
      </c>
      <c r="C254" s="106" t="str" cm="1">
        <f t="array" ref="C254">IF(B254="","",_xlfn.IFS(Payment_Freq="Monthly",EDATE(C253,1),Payment_Freq="Annually",EDATE(C253,12),Payment_Freq="Weekly",C253+7,Payment_Freq="Bi-Weekly",C253+14,Payment_Freq="Semi-Monthly",C253+15,Payment_Freq="Semi-Annually",EDATE(C253,6),Payment_Freq="Quarterly",EDATE(C253,4)))</f>
        <v/>
      </c>
      <c r="D254" s="78" t="str">
        <f t="shared" si="21"/>
        <v/>
      </c>
      <c r="E254" s="78" t="str">
        <f t="shared" si="27"/>
        <v/>
      </c>
      <c r="F254" s="107"/>
      <c r="G254" s="78" t="str">
        <f t="shared" si="22"/>
        <v/>
      </c>
      <c r="H254" s="78" t="str">
        <f t="shared" si="23"/>
        <v/>
      </c>
      <c r="I254" s="78" t="str">
        <f t="shared" si="24"/>
        <v/>
      </c>
      <c r="J254" s="78"/>
      <c r="K254" s="78" t="str">
        <f t="shared" si="25"/>
        <v/>
      </c>
      <c r="L254" s="78"/>
      <c r="M254" s="78" t="str">
        <f>IF(B254="","",IF(Rounding="Yes",ROUND(SUM($K$36:K254),2),SUM($K$36:K254)))</f>
        <v/>
      </c>
    </row>
    <row r="255" spans="2:13" ht="20" customHeight="1" x14ac:dyDescent="0.35">
      <c r="B255" s="87" t="str">
        <f t="shared" si="26"/>
        <v/>
      </c>
      <c r="C255" s="106" t="str" cm="1">
        <f t="array" ref="C255">IF(B255="","",_xlfn.IFS(Payment_Freq="Monthly",EDATE(C254,1),Payment_Freq="Annually",EDATE(C254,12),Payment_Freq="Weekly",C254+7,Payment_Freq="Bi-Weekly",C254+14,Payment_Freq="Semi-Monthly",C254+15,Payment_Freq="Semi-Annually",EDATE(C254,6),Payment_Freq="Quarterly",EDATE(C254,4)))</f>
        <v/>
      </c>
      <c r="D255" s="78" t="str">
        <f t="shared" si="21"/>
        <v/>
      </c>
      <c r="E255" s="78" t="str">
        <f t="shared" si="27"/>
        <v/>
      </c>
      <c r="F255" s="107"/>
      <c r="G255" s="78" t="str">
        <f t="shared" si="22"/>
        <v/>
      </c>
      <c r="H255" s="78" t="str">
        <f t="shared" si="23"/>
        <v/>
      </c>
      <c r="I255" s="78" t="str">
        <f t="shared" si="24"/>
        <v/>
      </c>
      <c r="J255" s="78"/>
      <c r="K255" s="78" t="str">
        <f t="shared" si="25"/>
        <v/>
      </c>
      <c r="L255" s="78"/>
      <c r="M255" s="78" t="str">
        <f>IF(B255="","",IF(Rounding="Yes",ROUND(SUM($K$36:K255),2),SUM($K$36:K255)))</f>
        <v/>
      </c>
    </row>
    <row r="256" spans="2:13" ht="20" customHeight="1" x14ac:dyDescent="0.35">
      <c r="B256" s="87" t="str">
        <f t="shared" si="26"/>
        <v/>
      </c>
      <c r="C256" s="106" t="str" cm="1">
        <f t="array" ref="C256">IF(B256="","",_xlfn.IFS(Payment_Freq="Monthly",EDATE(C255,1),Payment_Freq="Annually",EDATE(C255,12),Payment_Freq="Weekly",C255+7,Payment_Freq="Bi-Weekly",C255+14,Payment_Freq="Semi-Monthly",C255+15,Payment_Freq="Semi-Annually",EDATE(C255,6),Payment_Freq="Quarterly",EDATE(C255,4)))</f>
        <v/>
      </c>
      <c r="D256" s="78" t="str">
        <f t="shared" si="21"/>
        <v/>
      </c>
      <c r="E256" s="78" t="str">
        <f t="shared" si="27"/>
        <v/>
      </c>
      <c r="F256" s="107"/>
      <c r="G256" s="78" t="str">
        <f t="shared" si="22"/>
        <v/>
      </c>
      <c r="H256" s="78" t="str">
        <f t="shared" si="23"/>
        <v/>
      </c>
      <c r="I256" s="78" t="str">
        <f t="shared" si="24"/>
        <v/>
      </c>
      <c r="J256" s="78"/>
      <c r="K256" s="78" t="str">
        <f t="shared" si="25"/>
        <v/>
      </c>
      <c r="L256" s="78"/>
      <c r="M256" s="78" t="str">
        <f>IF(B256="","",IF(Rounding="Yes",ROUND(SUM($K$36:K256),2),SUM($K$36:K256)))</f>
        <v/>
      </c>
    </row>
    <row r="257" spans="2:13" ht="20" customHeight="1" x14ac:dyDescent="0.35">
      <c r="B257" s="87" t="str">
        <f t="shared" si="26"/>
        <v/>
      </c>
      <c r="C257" s="106" t="str" cm="1">
        <f t="array" ref="C257">IF(B257="","",_xlfn.IFS(Payment_Freq="Monthly",EDATE(C256,1),Payment_Freq="Annually",EDATE(C256,12),Payment_Freq="Weekly",C256+7,Payment_Freq="Bi-Weekly",C256+14,Payment_Freq="Semi-Monthly",C256+15,Payment_Freq="Semi-Annually",EDATE(C256,6),Payment_Freq="Quarterly",EDATE(C256,4)))</f>
        <v/>
      </c>
      <c r="D257" s="78" t="str">
        <f t="shared" si="21"/>
        <v/>
      </c>
      <c r="E257" s="78" t="str">
        <f t="shared" si="27"/>
        <v/>
      </c>
      <c r="F257" s="107"/>
      <c r="G257" s="78" t="str">
        <f t="shared" si="22"/>
        <v/>
      </c>
      <c r="H257" s="78" t="str">
        <f t="shared" si="23"/>
        <v/>
      </c>
      <c r="I257" s="78" t="str">
        <f t="shared" si="24"/>
        <v/>
      </c>
      <c r="J257" s="78"/>
      <c r="K257" s="78" t="str">
        <f t="shared" si="25"/>
        <v/>
      </c>
      <c r="L257" s="78"/>
      <c r="M257" s="78" t="str">
        <f>IF(B257="","",IF(Rounding="Yes",ROUND(SUM($K$36:K257),2),SUM($K$36:K257)))</f>
        <v/>
      </c>
    </row>
    <row r="258" spans="2:13" ht="20" customHeight="1" x14ac:dyDescent="0.35">
      <c r="B258" s="87" t="str">
        <f t="shared" si="26"/>
        <v/>
      </c>
      <c r="C258" s="106" t="str" cm="1">
        <f t="array" ref="C258">IF(B258="","",_xlfn.IFS(Payment_Freq="Monthly",EDATE(C257,1),Payment_Freq="Annually",EDATE(C257,12),Payment_Freq="Weekly",C257+7,Payment_Freq="Bi-Weekly",C257+14,Payment_Freq="Semi-Monthly",C257+15,Payment_Freq="Semi-Annually",EDATE(C257,6),Payment_Freq="Quarterly",EDATE(C257,4)))</f>
        <v/>
      </c>
      <c r="D258" s="78" t="str">
        <f t="shared" si="21"/>
        <v/>
      </c>
      <c r="E258" s="78" t="str">
        <f t="shared" si="27"/>
        <v/>
      </c>
      <c r="F258" s="107"/>
      <c r="G258" s="78" t="str">
        <f t="shared" si="22"/>
        <v/>
      </c>
      <c r="H258" s="78" t="str">
        <f t="shared" si="23"/>
        <v/>
      </c>
      <c r="I258" s="78" t="str">
        <f t="shared" si="24"/>
        <v/>
      </c>
      <c r="J258" s="78"/>
      <c r="K258" s="78" t="str">
        <f t="shared" si="25"/>
        <v/>
      </c>
      <c r="L258" s="78"/>
      <c r="M258" s="78" t="str">
        <f>IF(B258="","",IF(Rounding="Yes",ROUND(SUM($K$36:K258),2),SUM($K$36:K258)))</f>
        <v/>
      </c>
    </row>
    <row r="259" spans="2:13" ht="20" customHeight="1" x14ac:dyDescent="0.35">
      <c r="B259" s="87" t="str">
        <f t="shared" si="26"/>
        <v/>
      </c>
      <c r="C259" s="106" t="str" cm="1">
        <f t="array" ref="C259">IF(B259="","",_xlfn.IFS(Payment_Freq="Monthly",EDATE(C258,1),Payment_Freq="Annually",EDATE(C258,12),Payment_Freq="Weekly",C258+7,Payment_Freq="Bi-Weekly",C258+14,Payment_Freq="Semi-Monthly",C258+15,Payment_Freq="Semi-Annually",EDATE(C258,6),Payment_Freq="Quarterly",EDATE(C258,4)))</f>
        <v/>
      </c>
      <c r="D259" s="78" t="str">
        <f t="shared" si="21"/>
        <v/>
      </c>
      <c r="E259" s="78" t="str">
        <f t="shared" si="27"/>
        <v/>
      </c>
      <c r="F259" s="107"/>
      <c r="G259" s="78" t="str">
        <f t="shared" si="22"/>
        <v/>
      </c>
      <c r="H259" s="78" t="str">
        <f t="shared" si="23"/>
        <v/>
      </c>
      <c r="I259" s="78" t="str">
        <f t="shared" si="24"/>
        <v/>
      </c>
      <c r="J259" s="78"/>
      <c r="K259" s="78" t="str">
        <f t="shared" si="25"/>
        <v/>
      </c>
      <c r="L259" s="78"/>
      <c r="M259" s="78" t="str">
        <f>IF(B259="","",IF(Rounding="Yes",ROUND(SUM($K$36:K259),2),SUM($K$36:K259)))</f>
        <v/>
      </c>
    </row>
    <row r="260" spans="2:13" ht="20" customHeight="1" x14ac:dyDescent="0.35">
      <c r="B260" s="87" t="str">
        <f t="shared" si="26"/>
        <v/>
      </c>
      <c r="C260" s="106" t="str" cm="1">
        <f t="array" ref="C260">IF(B260="","",_xlfn.IFS(Payment_Freq="Monthly",EDATE(C259,1),Payment_Freq="Annually",EDATE(C259,12),Payment_Freq="Weekly",C259+7,Payment_Freq="Bi-Weekly",C259+14,Payment_Freq="Semi-Monthly",C259+15,Payment_Freq="Semi-Annually",EDATE(C259,6),Payment_Freq="Quarterly",EDATE(C259,4)))</f>
        <v/>
      </c>
      <c r="D260" s="78" t="str">
        <f t="shared" si="21"/>
        <v/>
      </c>
      <c r="E260" s="78" t="str">
        <f t="shared" si="27"/>
        <v/>
      </c>
      <c r="F260" s="107"/>
      <c r="G260" s="78" t="str">
        <f t="shared" si="22"/>
        <v/>
      </c>
      <c r="H260" s="78" t="str">
        <f t="shared" si="23"/>
        <v/>
      </c>
      <c r="I260" s="78" t="str">
        <f t="shared" si="24"/>
        <v/>
      </c>
      <c r="J260" s="78"/>
      <c r="K260" s="78" t="str">
        <f t="shared" si="25"/>
        <v/>
      </c>
      <c r="L260" s="78"/>
      <c r="M260" s="78" t="str">
        <f>IF(B260="","",IF(Rounding="Yes",ROUND(SUM($K$36:K260),2),SUM($K$36:K260)))</f>
        <v/>
      </c>
    </row>
    <row r="261" spans="2:13" ht="20" customHeight="1" x14ac:dyDescent="0.35">
      <c r="B261" s="87" t="str">
        <f t="shared" si="26"/>
        <v/>
      </c>
      <c r="C261" s="106" t="str" cm="1">
        <f t="array" ref="C261">IF(B261="","",_xlfn.IFS(Payment_Freq="Monthly",EDATE(C260,1),Payment_Freq="Annually",EDATE(C260,12),Payment_Freq="Weekly",C260+7,Payment_Freq="Bi-Weekly",C260+14,Payment_Freq="Semi-Monthly",C260+15,Payment_Freq="Semi-Annually",EDATE(C260,6),Payment_Freq="Quarterly",EDATE(C260,4)))</f>
        <v/>
      </c>
      <c r="D261" s="78" t="str">
        <f t="shared" si="21"/>
        <v/>
      </c>
      <c r="E261" s="78" t="str">
        <f t="shared" si="27"/>
        <v/>
      </c>
      <c r="F261" s="107"/>
      <c r="G261" s="78" t="str">
        <f t="shared" si="22"/>
        <v/>
      </c>
      <c r="H261" s="78" t="str">
        <f t="shared" si="23"/>
        <v/>
      </c>
      <c r="I261" s="78" t="str">
        <f t="shared" si="24"/>
        <v/>
      </c>
      <c r="J261" s="78"/>
      <c r="K261" s="78" t="str">
        <f t="shared" si="25"/>
        <v/>
      </c>
      <c r="L261" s="78"/>
      <c r="M261" s="78" t="str">
        <f>IF(B261="","",IF(Rounding="Yes",ROUND(SUM($K$36:K261),2),SUM($K$36:K261)))</f>
        <v/>
      </c>
    </row>
    <row r="262" spans="2:13" ht="20" customHeight="1" x14ac:dyDescent="0.35">
      <c r="B262" s="87" t="str">
        <f t="shared" si="26"/>
        <v/>
      </c>
      <c r="C262" s="106" t="str" cm="1">
        <f t="array" ref="C262">IF(B262="","",_xlfn.IFS(Payment_Freq="Monthly",EDATE(C261,1),Payment_Freq="Annually",EDATE(C261,12),Payment_Freq="Weekly",C261+7,Payment_Freq="Bi-Weekly",C261+14,Payment_Freq="Semi-Monthly",C261+15,Payment_Freq="Semi-Annually",EDATE(C261,6),Payment_Freq="Quarterly",EDATE(C261,4)))</f>
        <v/>
      </c>
      <c r="D262" s="78" t="str">
        <f t="shared" si="21"/>
        <v/>
      </c>
      <c r="E262" s="78" t="str">
        <f t="shared" si="27"/>
        <v/>
      </c>
      <c r="F262" s="107"/>
      <c r="G262" s="78" t="str">
        <f t="shared" si="22"/>
        <v/>
      </c>
      <c r="H262" s="78" t="str">
        <f t="shared" si="23"/>
        <v/>
      </c>
      <c r="I262" s="78" t="str">
        <f t="shared" si="24"/>
        <v/>
      </c>
      <c r="J262" s="78"/>
      <c r="K262" s="78" t="str">
        <f t="shared" si="25"/>
        <v/>
      </c>
      <c r="L262" s="78"/>
      <c r="M262" s="78" t="str">
        <f>IF(B262="","",IF(Rounding="Yes",ROUND(SUM($K$36:K262),2),SUM($K$36:K262)))</f>
        <v/>
      </c>
    </row>
    <row r="263" spans="2:13" ht="20" customHeight="1" x14ac:dyDescent="0.35">
      <c r="B263" s="87" t="str">
        <f t="shared" si="26"/>
        <v/>
      </c>
      <c r="C263" s="106" t="str" cm="1">
        <f t="array" ref="C263">IF(B263="","",_xlfn.IFS(Payment_Freq="Monthly",EDATE(C262,1),Payment_Freq="Annually",EDATE(C262,12),Payment_Freq="Weekly",C262+7,Payment_Freq="Bi-Weekly",C262+14,Payment_Freq="Semi-Monthly",C262+15,Payment_Freq="Semi-Annually",EDATE(C262,6),Payment_Freq="Quarterly",EDATE(C262,4)))</f>
        <v/>
      </c>
      <c r="D263" s="78" t="str">
        <f t="shared" si="21"/>
        <v/>
      </c>
      <c r="E263" s="78" t="str">
        <f t="shared" si="27"/>
        <v/>
      </c>
      <c r="F263" s="107"/>
      <c r="G263" s="78" t="str">
        <f t="shared" si="22"/>
        <v/>
      </c>
      <c r="H263" s="78" t="str">
        <f t="shared" si="23"/>
        <v/>
      </c>
      <c r="I263" s="78" t="str">
        <f t="shared" si="24"/>
        <v/>
      </c>
      <c r="J263" s="78"/>
      <c r="K263" s="78" t="str">
        <f t="shared" si="25"/>
        <v/>
      </c>
      <c r="L263" s="78"/>
      <c r="M263" s="78" t="str">
        <f>IF(B263="","",IF(Rounding="Yes",ROUND(SUM($K$36:K263),2),SUM($K$36:K263)))</f>
        <v/>
      </c>
    </row>
    <row r="264" spans="2:13" ht="20" customHeight="1" x14ac:dyDescent="0.35">
      <c r="B264" s="87" t="str">
        <f t="shared" si="26"/>
        <v/>
      </c>
      <c r="C264" s="106" t="str" cm="1">
        <f t="array" ref="C264">IF(B264="","",_xlfn.IFS(Payment_Freq="Monthly",EDATE(C263,1),Payment_Freq="Annually",EDATE(C263,12),Payment_Freq="Weekly",C263+7,Payment_Freq="Bi-Weekly",C263+14,Payment_Freq="Semi-Monthly",C263+15,Payment_Freq="Semi-Annually",EDATE(C263,6),Payment_Freq="Quarterly",EDATE(C263,4)))</f>
        <v/>
      </c>
      <c r="D264" s="78" t="str">
        <f t="shared" si="21"/>
        <v/>
      </c>
      <c r="E264" s="78" t="str">
        <f t="shared" si="27"/>
        <v/>
      </c>
      <c r="F264" s="107"/>
      <c r="G264" s="78" t="str">
        <f t="shared" si="22"/>
        <v/>
      </c>
      <c r="H264" s="78" t="str">
        <f t="shared" si="23"/>
        <v/>
      </c>
      <c r="I264" s="78" t="str">
        <f t="shared" si="24"/>
        <v/>
      </c>
      <c r="J264" s="78"/>
      <c r="K264" s="78" t="str">
        <f t="shared" si="25"/>
        <v/>
      </c>
      <c r="L264" s="78"/>
      <c r="M264" s="78" t="str">
        <f>IF(B264="","",IF(Rounding="Yes",ROUND(SUM($K$36:K264),2),SUM($K$36:K264)))</f>
        <v/>
      </c>
    </row>
    <row r="265" spans="2:13" ht="20" customHeight="1" x14ac:dyDescent="0.35">
      <c r="B265" s="87" t="str">
        <f t="shared" si="26"/>
        <v/>
      </c>
      <c r="C265" s="106" t="str" cm="1">
        <f t="array" ref="C265">IF(B265="","",_xlfn.IFS(Payment_Freq="Monthly",EDATE(C264,1),Payment_Freq="Annually",EDATE(C264,12),Payment_Freq="Weekly",C264+7,Payment_Freq="Bi-Weekly",C264+14,Payment_Freq="Semi-Monthly",C264+15,Payment_Freq="Semi-Annually",EDATE(C264,6),Payment_Freq="Quarterly",EDATE(C264,4)))</f>
        <v/>
      </c>
      <c r="D265" s="78" t="str">
        <f t="shared" si="21"/>
        <v/>
      </c>
      <c r="E265" s="78" t="str">
        <f t="shared" si="27"/>
        <v/>
      </c>
      <c r="F265" s="107"/>
      <c r="G265" s="78" t="str">
        <f t="shared" si="22"/>
        <v/>
      </c>
      <c r="H265" s="78" t="str">
        <f t="shared" si="23"/>
        <v/>
      </c>
      <c r="I265" s="78" t="str">
        <f t="shared" si="24"/>
        <v/>
      </c>
      <c r="J265" s="78"/>
      <c r="K265" s="78" t="str">
        <f t="shared" si="25"/>
        <v/>
      </c>
      <c r="L265" s="78"/>
      <c r="M265" s="78" t="str">
        <f>IF(B265="","",IF(Rounding="Yes",ROUND(SUM($K$36:K265),2),SUM($K$36:K265)))</f>
        <v/>
      </c>
    </row>
    <row r="266" spans="2:13" ht="20" customHeight="1" x14ac:dyDescent="0.35">
      <c r="B266" s="87" t="str">
        <f t="shared" si="26"/>
        <v/>
      </c>
      <c r="C266" s="106" t="str" cm="1">
        <f t="array" ref="C266">IF(B266="","",_xlfn.IFS(Payment_Freq="Monthly",EDATE(C265,1),Payment_Freq="Annually",EDATE(C265,12),Payment_Freq="Weekly",C265+7,Payment_Freq="Bi-Weekly",C265+14,Payment_Freq="Semi-Monthly",C265+15,Payment_Freq="Semi-Annually",EDATE(C265,6),Payment_Freq="Quarterly",EDATE(C265,4)))</f>
        <v/>
      </c>
      <c r="D266" s="78" t="str">
        <f t="shared" si="21"/>
        <v/>
      </c>
      <c r="E266" s="78" t="str">
        <f t="shared" si="27"/>
        <v/>
      </c>
      <c r="F266" s="107"/>
      <c r="G266" s="78" t="str">
        <f t="shared" si="22"/>
        <v/>
      </c>
      <c r="H266" s="78" t="str">
        <f t="shared" si="23"/>
        <v/>
      </c>
      <c r="I266" s="78" t="str">
        <f t="shared" si="24"/>
        <v/>
      </c>
      <c r="J266" s="78"/>
      <c r="K266" s="78" t="str">
        <f t="shared" si="25"/>
        <v/>
      </c>
      <c r="L266" s="78"/>
      <c r="M266" s="78" t="str">
        <f>IF(B266="","",IF(Rounding="Yes",ROUND(SUM($K$36:K266),2),SUM($K$36:K266)))</f>
        <v/>
      </c>
    </row>
    <row r="267" spans="2:13" ht="20" customHeight="1" x14ac:dyDescent="0.35">
      <c r="B267" s="87" t="str">
        <f t="shared" si="26"/>
        <v/>
      </c>
      <c r="C267" s="106" t="str" cm="1">
        <f t="array" ref="C267">IF(B267="","",_xlfn.IFS(Payment_Freq="Monthly",EDATE(C266,1),Payment_Freq="Annually",EDATE(C266,12),Payment_Freq="Weekly",C266+7,Payment_Freq="Bi-Weekly",C266+14,Payment_Freq="Semi-Monthly",C266+15,Payment_Freq="Semi-Annually",EDATE(C266,6),Payment_Freq="Quarterly",EDATE(C266,4)))</f>
        <v/>
      </c>
      <c r="D267" s="78" t="str">
        <f t="shared" si="21"/>
        <v/>
      </c>
      <c r="E267" s="78" t="str">
        <f t="shared" si="27"/>
        <v/>
      </c>
      <c r="F267" s="107"/>
      <c r="G267" s="78" t="str">
        <f t="shared" si="22"/>
        <v/>
      </c>
      <c r="H267" s="78" t="str">
        <f t="shared" si="23"/>
        <v/>
      </c>
      <c r="I267" s="78" t="str">
        <f t="shared" si="24"/>
        <v/>
      </c>
      <c r="J267" s="78"/>
      <c r="K267" s="78" t="str">
        <f t="shared" si="25"/>
        <v/>
      </c>
      <c r="L267" s="78"/>
      <c r="M267" s="78" t="str">
        <f>IF(B267="","",IF(Rounding="Yes",ROUND(SUM($K$36:K267),2),SUM($K$36:K267)))</f>
        <v/>
      </c>
    </row>
    <row r="268" spans="2:13" ht="20" customHeight="1" x14ac:dyDescent="0.35">
      <c r="B268" s="87" t="str">
        <f t="shared" si="26"/>
        <v/>
      </c>
      <c r="C268" s="106" t="str" cm="1">
        <f t="array" ref="C268">IF(B268="","",_xlfn.IFS(Payment_Freq="Monthly",EDATE(C267,1),Payment_Freq="Annually",EDATE(C267,12),Payment_Freq="Weekly",C267+7,Payment_Freq="Bi-Weekly",C267+14,Payment_Freq="Semi-Monthly",C267+15,Payment_Freq="Semi-Annually",EDATE(C267,6),Payment_Freq="Quarterly",EDATE(C267,4)))</f>
        <v/>
      </c>
      <c r="D268" s="78" t="str">
        <f t="shared" si="21"/>
        <v/>
      </c>
      <c r="E268" s="78" t="str">
        <f t="shared" si="27"/>
        <v/>
      </c>
      <c r="F268" s="107"/>
      <c r="G268" s="78" t="str">
        <f t="shared" si="22"/>
        <v/>
      </c>
      <c r="H268" s="78" t="str">
        <f t="shared" si="23"/>
        <v/>
      </c>
      <c r="I268" s="78" t="str">
        <f t="shared" si="24"/>
        <v/>
      </c>
      <c r="J268" s="78"/>
      <c r="K268" s="78" t="str">
        <f t="shared" si="25"/>
        <v/>
      </c>
      <c r="L268" s="78"/>
      <c r="M268" s="78" t="str">
        <f>IF(B268="","",IF(Rounding="Yes",ROUND(SUM($K$36:K268),2),SUM($K$36:K268)))</f>
        <v/>
      </c>
    </row>
    <row r="269" spans="2:13" ht="20" customHeight="1" x14ac:dyDescent="0.35">
      <c r="B269" s="87" t="str">
        <f t="shared" si="26"/>
        <v/>
      </c>
      <c r="C269" s="106" t="str" cm="1">
        <f t="array" ref="C269">IF(B269="","",_xlfn.IFS(Payment_Freq="Monthly",EDATE(C268,1),Payment_Freq="Annually",EDATE(C268,12),Payment_Freq="Weekly",C268+7,Payment_Freq="Bi-Weekly",C268+14,Payment_Freq="Semi-Monthly",C268+15,Payment_Freq="Semi-Annually",EDATE(C268,6),Payment_Freq="Quarterly",EDATE(C268,4)))</f>
        <v/>
      </c>
      <c r="D269" s="78" t="str">
        <f t="shared" si="21"/>
        <v/>
      </c>
      <c r="E269" s="78" t="str">
        <f t="shared" si="27"/>
        <v/>
      </c>
      <c r="F269" s="107"/>
      <c r="G269" s="78" t="str">
        <f t="shared" si="22"/>
        <v/>
      </c>
      <c r="H269" s="78" t="str">
        <f t="shared" si="23"/>
        <v/>
      </c>
      <c r="I269" s="78" t="str">
        <f t="shared" si="24"/>
        <v/>
      </c>
      <c r="J269" s="78"/>
      <c r="K269" s="78" t="str">
        <f t="shared" si="25"/>
        <v/>
      </c>
      <c r="L269" s="78"/>
      <c r="M269" s="78" t="str">
        <f>IF(B269="","",IF(Rounding="Yes",ROUND(SUM($K$36:K269),2),SUM($K$36:K269)))</f>
        <v/>
      </c>
    </row>
    <row r="270" spans="2:13" ht="20" customHeight="1" x14ac:dyDescent="0.35">
      <c r="B270" s="87" t="str">
        <f t="shared" si="26"/>
        <v/>
      </c>
      <c r="C270" s="106" t="str" cm="1">
        <f t="array" ref="C270">IF(B270="","",_xlfn.IFS(Payment_Freq="Monthly",EDATE(C269,1),Payment_Freq="Annually",EDATE(C269,12),Payment_Freq="Weekly",C269+7,Payment_Freq="Bi-Weekly",C269+14,Payment_Freq="Semi-Monthly",C269+15,Payment_Freq="Semi-Annually",EDATE(C269,6),Payment_Freq="Quarterly",EDATE(C269,4)))</f>
        <v/>
      </c>
      <c r="D270" s="78" t="str">
        <f t="shared" si="21"/>
        <v/>
      </c>
      <c r="E270" s="78" t="str">
        <f t="shared" si="27"/>
        <v/>
      </c>
      <c r="F270" s="107"/>
      <c r="G270" s="78" t="str">
        <f t="shared" si="22"/>
        <v/>
      </c>
      <c r="H270" s="78" t="str">
        <f t="shared" si="23"/>
        <v/>
      </c>
      <c r="I270" s="78" t="str">
        <f t="shared" si="24"/>
        <v/>
      </c>
      <c r="J270" s="78"/>
      <c r="K270" s="78" t="str">
        <f t="shared" si="25"/>
        <v/>
      </c>
      <c r="L270" s="78"/>
      <c r="M270" s="78" t="str">
        <f>IF(B270="","",IF(Rounding="Yes",ROUND(SUM($K$36:K270),2),SUM($K$36:K270)))</f>
        <v/>
      </c>
    </row>
    <row r="271" spans="2:13" ht="20" customHeight="1" x14ac:dyDescent="0.35">
      <c r="B271" s="87" t="str">
        <f t="shared" si="26"/>
        <v/>
      </c>
      <c r="C271" s="106" t="str" cm="1">
        <f t="array" ref="C271">IF(B271="","",_xlfn.IFS(Payment_Freq="Monthly",EDATE(C270,1),Payment_Freq="Annually",EDATE(C270,12),Payment_Freq="Weekly",C270+7,Payment_Freq="Bi-Weekly",C270+14,Payment_Freq="Semi-Monthly",C270+15,Payment_Freq="Semi-Annually",EDATE(C270,6),Payment_Freq="Quarterly",EDATE(C270,4)))</f>
        <v/>
      </c>
      <c r="D271" s="78" t="str">
        <f t="shared" si="21"/>
        <v/>
      </c>
      <c r="E271" s="78" t="str">
        <f t="shared" si="27"/>
        <v/>
      </c>
      <c r="F271" s="107"/>
      <c r="G271" s="78" t="str">
        <f t="shared" si="22"/>
        <v/>
      </c>
      <c r="H271" s="78" t="str">
        <f t="shared" si="23"/>
        <v/>
      </c>
      <c r="I271" s="78" t="str">
        <f t="shared" si="24"/>
        <v/>
      </c>
      <c r="J271" s="78"/>
      <c r="K271" s="78" t="str">
        <f t="shared" si="25"/>
        <v/>
      </c>
      <c r="L271" s="78"/>
      <c r="M271" s="78" t="str">
        <f>IF(B271="","",IF(Rounding="Yes",ROUND(SUM($K$36:K271),2),SUM($K$36:K271)))</f>
        <v/>
      </c>
    </row>
    <row r="272" spans="2:13" ht="20" customHeight="1" x14ac:dyDescent="0.35">
      <c r="B272" s="87" t="str">
        <f t="shared" si="26"/>
        <v/>
      </c>
      <c r="C272" s="106" t="str" cm="1">
        <f t="array" ref="C272">IF(B272="","",_xlfn.IFS(Payment_Freq="Monthly",EDATE(C271,1),Payment_Freq="Annually",EDATE(C271,12),Payment_Freq="Weekly",C271+7,Payment_Freq="Bi-Weekly",C271+14,Payment_Freq="Semi-Monthly",C271+15,Payment_Freq="Semi-Annually",EDATE(C271,6),Payment_Freq="Quarterly",EDATE(C271,4)))</f>
        <v/>
      </c>
      <c r="D272" s="78" t="str">
        <f t="shared" si="21"/>
        <v/>
      </c>
      <c r="E272" s="78" t="str">
        <f t="shared" si="27"/>
        <v/>
      </c>
      <c r="F272" s="107"/>
      <c r="G272" s="78" t="str">
        <f t="shared" si="22"/>
        <v/>
      </c>
      <c r="H272" s="78" t="str">
        <f t="shared" si="23"/>
        <v/>
      </c>
      <c r="I272" s="78" t="str">
        <f t="shared" si="24"/>
        <v/>
      </c>
      <c r="J272" s="78"/>
      <c r="K272" s="78" t="str">
        <f t="shared" si="25"/>
        <v/>
      </c>
      <c r="L272" s="78"/>
      <c r="M272" s="78" t="str">
        <f>IF(B272="","",IF(Rounding="Yes",ROUND(SUM($K$36:K272),2),SUM($K$36:K272)))</f>
        <v/>
      </c>
    </row>
    <row r="273" spans="2:13" ht="20" customHeight="1" x14ac:dyDescent="0.35">
      <c r="B273" s="87" t="str">
        <f t="shared" si="26"/>
        <v/>
      </c>
      <c r="C273" s="106" t="str" cm="1">
        <f t="array" ref="C273">IF(B273="","",_xlfn.IFS(Payment_Freq="Monthly",EDATE(C272,1),Payment_Freq="Annually",EDATE(C272,12),Payment_Freq="Weekly",C272+7,Payment_Freq="Bi-Weekly",C272+14,Payment_Freq="Semi-Monthly",C272+15,Payment_Freq="Semi-Annually",EDATE(C272,6),Payment_Freq="Quarterly",EDATE(C272,4)))</f>
        <v/>
      </c>
      <c r="D273" s="78" t="str">
        <f t="shared" si="21"/>
        <v/>
      </c>
      <c r="E273" s="78" t="str">
        <f t="shared" si="27"/>
        <v/>
      </c>
      <c r="F273" s="107"/>
      <c r="G273" s="78" t="str">
        <f t="shared" si="22"/>
        <v/>
      </c>
      <c r="H273" s="78" t="str">
        <f t="shared" si="23"/>
        <v/>
      </c>
      <c r="I273" s="78" t="str">
        <f t="shared" si="24"/>
        <v/>
      </c>
      <c r="J273" s="78"/>
      <c r="K273" s="78" t="str">
        <f t="shared" si="25"/>
        <v/>
      </c>
      <c r="L273" s="78"/>
      <c r="M273" s="78" t="str">
        <f>IF(B273="","",IF(Rounding="Yes",ROUND(SUM($K$36:K273),2),SUM($K$36:K273)))</f>
        <v/>
      </c>
    </row>
    <row r="274" spans="2:13" ht="20" customHeight="1" x14ac:dyDescent="0.35">
      <c r="B274" s="87" t="str">
        <f t="shared" si="26"/>
        <v/>
      </c>
      <c r="C274" s="106" t="str" cm="1">
        <f t="array" ref="C274">IF(B274="","",_xlfn.IFS(Payment_Freq="Monthly",EDATE(C273,1),Payment_Freq="Annually",EDATE(C273,12),Payment_Freq="Weekly",C273+7,Payment_Freq="Bi-Weekly",C273+14,Payment_Freq="Semi-Monthly",C273+15,Payment_Freq="Semi-Annually",EDATE(C273,6),Payment_Freq="Quarterly",EDATE(C273,4)))</f>
        <v/>
      </c>
      <c r="D274" s="78" t="str">
        <f t="shared" si="21"/>
        <v/>
      </c>
      <c r="E274" s="78" t="str">
        <f t="shared" si="27"/>
        <v/>
      </c>
      <c r="F274" s="107"/>
      <c r="G274" s="78" t="str">
        <f t="shared" si="22"/>
        <v/>
      </c>
      <c r="H274" s="78" t="str">
        <f t="shared" si="23"/>
        <v/>
      </c>
      <c r="I274" s="78" t="str">
        <f t="shared" si="24"/>
        <v/>
      </c>
      <c r="J274" s="78"/>
      <c r="K274" s="78" t="str">
        <f t="shared" si="25"/>
        <v/>
      </c>
      <c r="L274" s="78"/>
      <c r="M274" s="78" t="str">
        <f>IF(B274="","",IF(Rounding="Yes",ROUND(SUM($K$36:K274),2),SUM($K$36:K274)))</f>
        <v/>
      </c>
    </row>
    <row r="275" spans="2:13" ht="20" customHeight="1" x14ac:dyDescent="0.35">
      <c r="B275" s="87" t="str">
        <f t="shared" si="26"/>
        <v/>
      </c>
      <c r="C275" s="106" t="str" cm="1">
        <f t="array" ref="C275">IF(B275="","",_xlfn.IFS(Payment_Freq="Monthly",EDATE(C274,1),Payment_Freq="Annually",EDATE(C274,12),Payment_Freq="Weekly",C274+7,Payment_Freq="Bi-Weekly",C274+14,Payment_Freq="Semi-Monthly",C274+15,Payment_Freq="Semi-Annually",EDATE(C274,6),Payment_Freq="Quarterly",EDATE(C274,4)))</f>
        <v/>
      </c>
      <c r="D275" s="78" t="str">
        <f t="shared" si="21"/>
        <v/>
      </c>
      <c r="E275" s="78" t="str">
        <f t="shared" si="27"/>
        <v/>
      </c>
      <c r="F275" s="107"/>
      <c r="G275" s="78" t="str">
        <f t="shared" si="22"/>
        <v/>
      </c>
      <c r="H275" s="78" t="str">
        <f t="shared" si="23"/>
        <v/>
      </c>
      <c r="I275" s="78" t="str">
        <f t="shared" si="24"/>
        <v/>
      </c>
      <c r="J275" s="78"/>
      <c r="K275" s="78" t="str">
        <f t="shared" si="25"/>
        <v/>
      </c>
      <c r="L275" s="78"/>
      <c r="M275" s="78" t="str">
        <f>IF(B275="","",IF(Rounding="Yes",ROUND(SUM($K$36:K275),2),SUM($K$36:K275)))</f>
        <v/>
      </c>
    </row>
    <row r="276" spans="2:13" ht="20" customHeight="1" x14ac:dyDescent="0.35">
      <c r="B276" s="87" t="str">
        <f t="shared" si="26"/>
        <v/>
      </c>
      <c r="C276" s="106" t="str" cm="1">
        <f t="array" ref="C276">IF(B276="","",_xlfn.IFS(Payment_Freq="Monthly",EDATE(C275,1),Payment_Freq="Annually",EDATE(C275,12),Payment_Freq="Weekly",C275+7,Payment_Freq="Bi-Weekly",C275+14,Payment_Freq="Semi-Monthly",C275+15,Payment_Freq="Semi-Annually",EDATE(C275,6),Payment_Freq="Quarterly",EDATE(C275,4)))</f>
        <v/>
      </c>
      <c r="D276" s="78" t="str">
        <f t="shared" si="21"/>
        <v/>
      </c>
      <c r="E276" s="78" t="str">
        <f t="shared" si="27"/>
        <v/>
      </c>
      <c r="F276" s="107"/>
      <c r="G276" s="78" t="str">
        <f t="shared" si="22"/>
        <v/>
      </c>
      <c r="H276" s="78" t="str">
        <f t="shared" si="23"/>
        <v/>
      </c>
      <c r="I276" s="78" t="str">
        <f t="shared" si="24"/>
        <v/>
      </c>
      <c r="J276" s="78"/>
      <c r="K276" s="78" t="str">
        <f t="shared" si="25"/>
        <v/>
      </c>
      <c r="L276" s="78"/>
      <c r="M276" s="78" t="str">
        <f>IF(B276="","",IF(Rounding="Yes",ROUND(SUM($K$36:K276),2),SUM($K$36:K276)))</f>
        <v/>
      </c>
    </row>
    <row r="277" spans="2:13" ht="20" customHeight="1" x14ac:dyDescent="0.35">
      <c r="B277" s="87" t="str">
        <f t="shared" si="26"/>
        <v/>
      </c>
      <c r="C277" s="106" t="str" cm="1">
        <f t="array" ref="C277">IF(B277="","",_xlfn.IFS(Payment_Freq="Monthly",EDATE(C276,1),Payment_Freq="Annually",EDATE(C276,12),Payment_Freq="Weekly",C276+7,Payment_Freq="Bi-Weekly",C276+14,Payment_Freq="Semi-Monthly",C276+15,Payment_Freq="Semi-Annually",EDATE(C276,6),Payment_Freq="Quarterly",EDATE(C276,4)))</f>
        <v/>
      </c>
      <c r="D277" s="78" t="str">
        <f t="shared" si="21"/>
        <v/>
      </c>
      <c r="E277" s="78" t="str">
        <f t="shared" si="27"/>
        <v/>
      </c>
      <c r="F277" s="107"/>
      <c r="G277" s="78" t="str">
        <f t="shared" si="22"/>
        <v/>
      </c>
      <c r="H277" s="78" t="str">
        <f t="shared" si="23"/>
        <v/>
      </c>
      <c r="I277" s="78" t="str">
        <f t="shared" si="24"/>
        <v/>
      </c>
      <c r="J277" s="78"/>
      <c r="K277" s="78" t="str">
        <f t="shared" si="25"/>
        <v/>
      </c>
      <c r="L277" s="78"/>
      <c r="M277" s="78" t="str">
        <f>IF(B277="","",IF(Rounding="Yes",ROUND(SUM($K$36:K277),2),SUM($K$36:K277)))</f>
        <v/>
      </c>
    </row>
    <row r="278" spans="2:13" ht="20" customHeight="1" x14ac:dyDescent="0.35">
      <c r="B278" s="87" t="str">
        <f t="shared" si="26"/>
        <v/>
      </c>
      <c r="C278" s="106" t="str" cm="1">
        <f t="array" ref="C278">IF(B278="","",_xlfn.IFS(Payment_Freq="Monthly",EDATE(C277,1),Payment_Freq="Annually",EDATE(C277,12),Payment_Freq="Weekly",C277+7,Payment_Freq="Bi-Weekly",C277+14,Payment_Freq="Semi-Monthly",C277+15,Payment_Freq="Semi-Annually",EDATE(C277,6),Payment_Freq="Quarterly",EDATE(C277,4)))</f>
        <v/>
      </c>
      <c r="D278" s="78" t="str">
        <f t="shared" si="21"/>
        <v/>
      </c>
      <c r="E278" s="78" t="str">
        <f t="shared" si="27"/>
        <v/>
      </c>
      <c r="F278" s="107"/>
      <c r="G278" s="78" t="str">
        <f t="shared" si="22"/>
        <v/>
      </c>
      <c r="H278" s="78" t="str">
        <f t="shared" si="23"/>
        <v/>
      </c>
      <c r="I278" s="78" t="str">
        <f t="shared" si="24"/>
        <v/>
      </c>
      <c r="J278" s="78"/>
      <c r="K278" s="78" t="str">
        <f t="shared" si="25"/>
        <v/>
      </c>
      <c r="L278" s="78"/>
      <c r="M278" s="78" t="str">
        <f>IF(B278="","",IF(Rounding="Yes",ROUND(SUM($K$36:K278),2),SUM($K$36:K278)))</f>
        <v/>
      </c>
    </row>
    <row r="279" spans="2:13" ht="20" customHeight="1" x14ac:dyDescent="0.35">
      <c r="B279" s="87" t="str">
        <f t="shared" si="26"/>
        <v/>
      </c>
      <c r="C279" s="106" t="str" cm="1">
        <f t="array" ref="C279">IF(B279="","",_xlfn.IFS(Payment_Freq="Monthly",EDATE(C278,1),Payment_Freq="Annually",EDATE(C278,12),Payment_Freq="Weekly",C278+7,Payment_Freq="Bi-Weekly",C278+14,Payment_Freq="Semi-Monthly",C278+15,Payment_Freq="Semi-Annually",EDATE(C278,6),Payment_Freq="Quarterly",EDATE(C278,4)))</f>
        <v/>
      </c>
      <c r="D279" s="78" t="str">
        <f t="shared" si="21"/>
        <v/>
      </c>
      <c r="E279" s="78" t="str">
        <f t="shared" si="27"/>
        <v/>
      </c>
      <c r="F279" s="107"/>
      <c r="G279" s="78" t="str">
        <f t="shared" si="22"/>
        <v/>
      </c>
      <c r="H279" s="78" t="str">
        <f t="shared" si="23"/>
        <v/>
      </c>
      <c r="I279" s="78" t="str">
        <f t="shared" si="24"/>
        <v/>
      </c>
      <c r="J279" s="78"/>
      <c r="K279" s="78" t="str">
        <f t="shared" si="25"/>
        <v/>
      </c>
      <c r="L279" s="78"/>
      <c r="M279" s="78" t="str">
        <f>IF(B279="","",IF(Rounding="Yes",ROUND(SUM($K$36:K279),2),SUM($K$36:K279)))</f>
        <v/>
      </c>
    </row>
    <row r="280" spans="2:13" ht="20" customHeight="1" x14ac:dyDescent="0.35">
      <c r="B280" s="87" t="str">
        <f t="shared" si="26"/>
        <v/>
      </c>
      <c r="C280" s="106" t="str" cm="1">
        <f t="array" ref="C280">IF(B280="","",_xlfn.IFS(Payment_Freq="Monthly",EDATE(C279,1),Payment_Freq="Annually",EDATE(C279,12),Payment_Freq="Weekly",C279+7,Payment_Freq="Bi-Weekly",C279+14,Payment_Freq="Semi-Monthly",C279+15,Payment_Freq="Semi-Annually",EDATE(C279,6),Payment_Freq="Quarterly",EDATE(C279,4)))</f>
        <v/>
      </c>
      <c r="D280" s="78" t="str">
        <f t="shared" si="21"/>
        <v/>
      </c>
      <c r="E280" s="78" t="str">
        <f t="shared" si="27"/>
        <v/>
      </c>
      <c r="F280" s="107"/>
      <c r="G280" s="78" t="str">
        <f t="shared" si="22"/>
        <v/>
      </c>
      <c r="H280" s="78" t="str">
        <f t="shared" si="23"/>
        <v/>
      </c>
      <c r="I280" s="78" t="str">
        <f t="shared" si="24"/>
        <v/>
      </c>
      <c r="J280" s="78"/>
      <c r="K280" s="78" t="str">
        <f t="shared" si="25"/>
        <v/>
      </c>
      <c r="L280" s="78"/>
      <c r="M280" s="78" t="str">
        <f>IF(B280="","",IF(Rounding="Yes",ROUND(SUM($K$36:K280),2),SUM($K$36:K280)))</f>
        <v/>
      </c>
    </row>
    <row r="281" spans="2:13" ht="20" customHeight="1" x14ac:dyDescent="0.35">
      <c r="B281" s="87" t="str">
        <f t="shared" si="26"/>
        <v/>
      </c>
      <c r="C281" s="106" t="str" cm="1">
        <f t="array" ref="C281">IF(B281="","",_xlfn.IFS(Payment_Freq="Monthly",EDATE(C280,1),Payment_Freq="Annually",EDATE(C280,12),Payment_Freq="Weekly",C280+7,Payment_Freq="Bi-Weekly",C280+14,Payment_Freq="Semi-Monthly",C280+15,Payment_Freq="Semi-Annually",EDATE(C280,6),Payment_Freq="Quarterly",EDATE(C280,4)))</f>
        <v/>
      </c>
      <c r="D281" s="78" t="str">
        <f t="shared" si="21"/>
        <v/>
      </c>
      <c r="E281" s="78" t="str">
        <f t="shared" si="27"/>
        <v/>
      </c>
      <c r="F281" s="107"/>
      <c r="G281" s="78" t="str">
        <f t="shared" si="22"/>
        <v/>
      </c>
      <c r="H281" s="78" t="str">
        <f t="shared" si="23"/>
        <v/>
      </c>
      <c r="I281" s="78" t="str">
        <f t="shared" si="24"/>
        <v/>
      </c>
      <c r="J281" s="78"/>
      <c r="K281" s="78" t="str">
        <f t="shared" si="25"/>
        <v/>
      </c>
      <c r="L281" s="78"/>
      <c r="M281" s="78" t="str">
        <f>IF(B281="","",IF(Rounding="Yes",ROUND(SUM($K$36:K281),2),SUM($K$36:K281)))</f>
        <v/>
      </c>
    </row>
    <row r="282" spans="2:13" ht="20" customHeight="1" x14ac:dyDescent="0.35">
      <c r="B282" s="87" t="str">
        <f t="shared" si="26"/>
        <v/>
      </c>
      <c r="C282" s="106" t="str" cm="1">
        <f t="array" ref="C282">IF(B282="","",_xlfn.IFS(Payment_Freq="Monthly",EDATE(C281,1),Payment_Freq="Annually",EDATE(C281,12),Payment_Freq="Weekly",C281+7,Payment_Freq="Bi-Weekly",C281+14,Payment_Freq="Semi-Monthly",C281+15,Payment_Freq="Semi-Annually",EDATE(C281,6),Payment_Freq="Quarterly",EDATE(C281,4)))</f>
        <v/>
      </c>
      <c r="D282" s="78" t="str">
        <f t="shared" si="21"/>
        <v/>
      </c>
      <c r="E282" s="78" t="str">
        <f t="shared" si="27"/>
        <v/>
      </c>
      <c r="F282" s="107"/>
      <c r="G282" s="78" t="str">
        <f t="shared" si="22"/>
        <v/>
      </c>
      <c r="H282" s="78" t="str">
        <f t="shared" si="23"/>
        <v/>
      </c>
      <c r="I282" s="78" t="str">
        <f t="shared" si="24"/>
        <v/>
      </c>
      <c r="J282" s="78"/>
      <c r="K282" s="78" t="str">
        <f t="shared" si="25"/>
        <v/>
      </c>
      <c r="L282" s="78"/>
      <c r="M282" s="78" t="str">
        <f>IF(B282="","",IF(Rounding="Yes",ROUND(SUM($K$36:K282),2),SUM($K$36:K282)))</f>
        <v/>
      </c>
    </row>
    <row r="283" spans="2:13" ht="20" customHeight="1" x14ac:dyDescent="0.35">
      <c r="B283" s="87" t="str">
        <f t="shared" si="26"/>
        <v/>
      </c>
      <c r="C283" s="106" t="str" cm="1">
        <f t="array" ref="C283">IF(B283="","",_xlfn.IFS(Payment_Freq="Monthly",EDATE(C282,1),Payment_Freq="Annually",EDATE(C282,12),Payment_Freq="Weekly",C282+7,Payment_Freq="Bi-Weekly",C282+14,Payment_Freq="Semi-Monthly",C282+15,Payment_Freq="Semi-Annually",EDATE(C282,6),Payment_Freq="Quarterly",EDATE(C282,4)))</f>
        <v/>
      </c>
      <c r="D283" s="78" t="str">
        <f t="shared" si="21"/>
        <v/>
      </c>
      <c r="E283" s="78" t="str">
        <f t="shared" si="27"/>
        <v/>
      </c>
      <c r="F283" s="107"/>
      <c r="G283" s="78" t="str">
        <f t="shared" si="22"/>
        <v/>
      </c>
      <c r="H283" s="78" t="str">
        <f t="shared" si="23"/>
        <v/>
      </c>
      <c r="I283" s="78" t="str">
        <f t="shared" si="24"/>
        <v/>
      </c>
      <c r="J283" s="78"/>
      <c r="K283" s="78" t="str">
        <f t="shared" si="25"/>
        <v/>
      </c>
      <c r="L283" s="78"/>
      <c r="M283" s="78" t="str">
        <f>IF(B283="","",IF(Rounding="Yes",ROUND(SUM($K$36:K283),2),SUM($K$36:K283)))</f>
        <v/>
      </c>
    </row>
    <row r="284" spans="2:13" ht="20" customHeight="1" x14ac:dyDescent="0.35">
      <c r="B284" s="87" t="str">
        <f t="shared" si="26"/>
        <v/>
      </c>
      <c r="C284" s="106" t="str" cm="1">
        <f t="array" ref="C284">IF(B284="","",_xlfn.IFS(Payment_Freq="Monthly",EDATE(C283,1),Payment_Freq="Annually",EDATE(C283,12),Payment_Freq="Weekly",C283+7,Payment_Freq="Bi-Weekly",C283+14,Payment_Freq="Semi-Monthly",C283+15,Payment_Freq="Semi-Annually",EDATE(C283,6),Payment_Freq="Quarterly",EDATE(C283,4)))</f>
        <v/>
      </c>
      <c r="D284" s="78" t="str">
        <f t="shared" si="21"/>
        <v/>
      </c>
      <c r="E284" s="78" t="str">
        <f t="shared" si="27"/>
        <v/>
      </c>
      <c r="F284" s="107"/>
      <c r="G284" s="78" t="str">
        <f t="shared" si="22"/>
        <v/>
      </c>
      <c r="H284" s="78" t="str">
        <f t="shared" si="23"/>
        <v/>
      </c>
      <c r="I284" s="78" t="str">
        <f t="shared" si="24"/>
        <v/>
      </c>
      <c r="J284" s="78"/>
      <c r="K284" s="78" t="str">
        <f t="shared" si="25"/>
        <v/>
      </c>
      <c r="L284" s="78"/>
      <c r="M284" s="78" t="str">
        <f>IF(B284="","",IF(Rounding="Yes",ROUND(SUM($K$36:K284),2),SUM($K$36:K284)))</f>
        <v/>
      </c>
    </row>
    <row r="285" spans="2:13" ht="20" customHeight="1" x14ac:dyDescent="0.35">
      <c r="B285" s="87" t="str">
        <f t="shared" si="26"/>
        <v/>
      </c>
      <c r="C285" s="106" t="str" cm="1">
        <f t="array" ref="C285">IF(B285="","",_xlfn.IFS(Payment_Freq="Monthly",EDATE(C284,1),Payment_Freq="Annually",EDATE(C284,12),Payment_Freq="Weekly",C284+7,Payment_Freq="Bi-Weekly",C284+14,Payment_Freq="Semi-Monthly",C284+15,Payment_Freq="Semi-Annually",EDATE(C284,6),Payment_Freq="Quarterly",EDATE(C284,4)))</f>
        <v/>
      </c>
      <c r="D285" s="78" t="str">
        <f t="shared" si="21"/>
        <v/>
      </c>
      <c r="E285" s="78" t="str">
        <f t="shared" si="27"/>
        <v/>
      </c>
      <c r="F285" s="107"/>
      <c r="G285" s="78" t="str">
        <f t="shared" si="22"/>
        <v/>
      </c>
      <c r="H285" s="78" t="str">
        <f t="shared" si="23"/>
        <v/>
      </c>
      <c r="I285" s="78" t="str">
        <f t="shared" si="24"/>
        <v/>
      </c>
      <c r="J285" s="78"/>
      <c r="K285" s="78" t="str">
        <f t="shared" si="25"/>
        <v/>
      </c>
      <c r="L285" s="78"/>
      <c r="M285" s="78" t="str">
        <f>IF(B285="","",IF(Rounding="Yes",ROUND(SUM($K$36:K285),2),SUM($K$36:K285)))</f>
        <v/>
      </c>
    </row>
    <row r="286" spans="2:13" ht="20" customHeight="1" x14ac:dyDescent="0.35">
      <c r="B286" s="87" t="str">
        <f t="shared" si="26"/>
        <v/>
      </c>
      <c r="C286" s="106" t="str" cm="1">
        <f t="array" ref="C286">IF(B286="","",_xlfn.IFS(Payment_Freq="Monthly",EDATE(C285,1),Payment_Freq="Annually",EDATE(C285,12),Payment_Freq="Weekly",C285+7,Payment_Freq="Bi-Weekly",C285+14,Payment_Freq="Semi-Monthly",C285+15,Payment_Freq="Semi-Annually",EDATE(C285,6),Payment_Freq="Quarterly",EDATE(C285,4)))</f>
        <v/>
      </c>
      <c r="D286" s="78" t="str">
        <f t="shared" si="21"/>
        <v/>
      </c>
      <c r="E286" s="78" t="str">
        <f t="shared" si="27"/>
        <v/>
      </c>
      <c r="F286" s="107"/>
      <c r="G286" s="78" t="str">
        <f t="shared" si="22"/>
        <v/>
      </c>
      <c r="H286" s="78" t="str">
        <f t="shared" si="23"/>
        <v/>
      </c>
      <c r="I286" s="78" t="str">
        <f t="shared" si="24"/>
        <v/>
      </c>
      <c r="J286" s="78"/>
      <c r="K286" s="78" t="str">
        <f t="shared" si="25"/>
        <v/>
      </c>
      <c r="L286" s="78"/>
      <c r="M286" s="78" t="str">
        <f>IF(B286="","",IF(Rounding="Yes",ROUND(SUM($K$36:K286),2),SUM($K$36:K286)))</f>
        <v/>
      </c>
    </row>
    <row r="287" spans="2:13" ht="20" customHeight="1" x14ac:dyDescent="0.35">
      <c r="B287" s="87" t="str">
        <f t="shared" si="26"/>
        <v/>
      </c>
      <c r="C287" s="106" t="str" cm="1">
        <f t="array" ref="C287">IF(B287="","",_xlfn.IFS(Payment_Freq="Monthly",EDATE(C286,1),Payment_Freq="Annually",EDATE(C286,12),Payment_Freq="Weekly",C286+7,Payment_Freq="Bi-Weekly",C286+14,Payment_Freq="Semi-Monthly",C286+15,Payment_Freq="Semi-Annually",EDATE(C286,6),Payment_Freq="Quarterly",EDATE(C286,4)))</f>
        <v/>
      </c>
      <c r="D287" s="78" t="str">
        <f t="shared" si="21"/>
        <v/>
      </c>
      <c r="E287" s="78" t="str">
        <f t="shared" si="27"/>
        <v/>
      </c>
      <c r="F287" s="107"/>
      <c r="G287" s="78" t="str">
        <f t="shared" si="22"/>
        <v/>
      </c>
      <c r="H287" s="78" t="str">
        <f t="shared" si="23"/>
        <v/>
      </c>
      <c r="I287" s="78" t="str">
        <f t="shared" si="24"/>
        <v/>
      </c>
      <c r="J287" s="78"/>
      <c r="K287" s="78" t="str">
        <f t="shared" si="25"/>
        <v/>
      </c>
      <c r="L287" s="78"/>
      <c r="M287" s="78" t="str">
        <f>IF(B287="","",IF(Rounding="Yes",ROUND(SUM($K$36:K287),2),SUM($K$36:K287)))</f>
        <v/>
      </c>
    </row>
    <row r="288" spans="2:13" ht="20" customHeight="1" x14ac:dyDescent="0.35">
      <c r="B288" s="87" t="str">
        <f t="shared" si="26"/>
        <v/>
      </c>
      <c r="C288" s="106" t="str" cm="1">
        <f t="array" ref="C288">IF(B288="","",_xlfn.IFS(Payment_Freq="Monthly",EDATE(C287,1),Payment_Freq="Annually",EDATE(C287,12),Payment_Freq="Weekly",C287+7,Payment_Freq="Bi-Weekly",C287+14,Payment_Freq="Semi-Monthly",C287+15,Payment_Freq="Semi-Annually",EDATE(C287,6),Payment_Freq="Quarterly",EDATE(C287,4)))</f>
        <v/>
      </c>
      <c r="D288" s="78" t="str">
        <f t="shared" si="21"/>
        <v/>
      </c>
      <c r="E288" s="78" t="str">
        <f t="shared" si="27"/>
        <v/>
      </c>
      <c r="F288" s="107"/>
      <c r="G288" s="78" t="str">
        <f t="shared" si="22"/>
        <v/>
      </c>
      <c r="H288" s="78" t="str">
        <f t="shared" si="23"/>
        <v/>
      </c>
      <c r="I288" s="78" t="str">
        <f t="shared" si="24"/>
        <v/>
      </c>
      <c r="J288" s="78"/>
      <c r="K288" s="78" t="str">
        <f t="shared" si="25"/>
        <v/>
      </c>
      <c r="L288" s="78"/>
      <c r="M288" s="78" t="str">
        <f>IF(B288="","",IF(Rounding="Yes",ROUND(SUM($K$36:K288),2),SUM($K$36:K288)))</f>
        <v/>
      </c>
    </row>
    <row r="289" spans="2:13" ht="20" customHeight="1" x14ac:dyDescent="0.35">
      <c r="B289" s="87" t="str">
        <f t="shared" si="26"/>
        <v/>
      </c>
      <c r="C289" s="106" t="str" cm="1">
        <f t="array" ref="C289">IF(B289="","",_xlfn.IFS(Payment_Freq="Monthly",EDATE(C288,1),Payment_Freq="Annually",EDATE(C288,12),Payment_Freq="Weekly",C288+7,Payment_Freq="Bi-Weekly",C288+14,Payment_Freq="Semi-Monthly",C288+15,Payment_Freq="Semi-Annually",EDATE(C288,6),Payment_Freq="Quarterly",EDATE(C288,4)))</f>
        <v/>
      </c>
      <c r="D289" s="78" t="str">
        <f t="shared" si="21"/>
        <v/>
      </c>
      <c r="E289" s="78" t="str">
        <f t="shared" si="27"/>
        <v/>
      </c>
      <c r="F289" s="107"/>
      <c r="G289" s="78" t="str">
        <f t="shared" si="22"/>
        <v/>
      </c>
      <c r="H289" s="78" t="str">
        <f t="shared" si="23"/>
        <v/>
      </c>
      <c r="I289" s="78" t="str">
        <f t="shared" si="24"/>
        <v/>
      </c>
      <c r="J289" s="78"/>
      <c r="K289" s="78" t="str">
        <f t="shared" si="25"/>
        <v/>
      </c>
      <c r="L289" s="78"/>
      <c r="M289" s="78" t="str">
        <f>IF(B289="","",IF(Rounding="Yes",ROUND(SUM($K$36:K289),2),SUM($K$36:K289)))</f>
        <v/>
      </c>
    </row>
    <row r="290" spans="2:13" ht="20" customHeight="1" x14ac:dyDescent="0.35">
      <c r="B290" s="87" t="str">
        <f t="shared" si="26"/>
        <v/>
      </c>
      <c r="C290" s="106" t="str" cm="1">
        <f t="array" ref="C290">IF(B290="","",_xlfn.IFS(Payment_Freq="Monthly",EDATE(C289,1),Payment_Freq="Annually",EDATE(C289,12),Payment_Freq="Weekly",C289+7,Payment_Freq="Bi-Weekly",C289+14,Payment_Freq="Semi-Monthly",C289+15,Payment_Freq="Semi-Annually",EDATE(C289,6),Payment_Freq="Quarterly",EDATE(C289,4)))</f>
        <v/>
      </c>
      <c r="D290" s="78" t="str">
        <f t="shared" si="21"/>
        <v/>
      </c>
      <c r="E290" s="78" t="str">
        <f t="shared" si="27"/>
        <v/>
      </c>
      <c r="F290" s="107"/>
      <c r="G290" s="78" t="str">
        <f t="shared" si="22"/>
        <v/>
      </c>
      <c r="H290" s="78" t="str">
        <f t="shared" si="23"/>
        <v/>
      </c>
      <c r="I290" s="78" t="str">
        <f t="shared" si="24"/>
        <v/>
      </c>
      <c r="J290" s="78"/>
      <c r="K290" s="78" t="str">
        <f t="shared" si="25"/>
        <v/>
      </c>
      <c r="L290" s="78"/>
      <c r="M290" s="78" t="str">
        <f>IF(B290="","",IF(Rounding="Yes",ROUND(SUM($K$36:K290),2),SUM($K$36:K290)))</f>
        <v/>
      </c>
    </row>
    <row r="291" spans="2:13" ht="20" customHeight="1" x14ac:dyDescent="0.35">
      <c r="B291" s="87" t="str">
        <f t="shared" si="26"/>
        <v/>
      </c>
      <c r="C291" s="106" t="str" cm="1">
        <f t="array" ref="C291">IF(B291="","",_xlfn.IFS(Payment_Freq="Monthly",EDATE(C290,1),Payment_Freq="Annually",EDATE(C290,12),Payment_Freq="Weekly",C290+7,Payment_Freq="Bi-Weekly",C290+14,Payment_Freq="Semi-Monthly",C290+15,Payment_Freq="Semi-Annually",EDATE(C290,6),Payment_Freq="Quarterly",EDATE(C290,4)))</f>
        <v/>
      </c>
      <c r="D291" s="78" t="str">
        <f t="shared" si="21"/>
        <v/>
      </c>
      <c r="E291" s="78" t="str">
        <f t="shared" si="27"/>
        <v/>
      </c>
      <c r="F291" s="107"/>
      <c r="G291" s="78" t="str">
        <f t="shared" si="22"/>
        <v/>
      </c>
      <c r="H291" s="78" t="str">
        <f t="shared" si="23"/>
        <v/>
      </c>
      <c r="I291" s="78" t="str">
        <f t="shared" si="24"/>
        <v/>
      </c>
      <c r="J291" s="78"/>
      <c r="K291" s="78" t="str">
        <f t="shared" si="25"/>
        <v/>
      </c>
      <c r="L291" s="78"/>
      <c r="M291" s="78" t="str">
        <f>IF(B291="","",IF(Rounding="Yes",ROUND(SUM($K$36:K291),2),SUM($K$36:K291)))</f>
        <v/>
      </c>
    </row>
    <row r="292" spans="2:13" ht="20" customHeight="1" x14ac:dyDescent="0.35">
      <c r="B292" s="87" t="str">
        <f t="shared" si="26"/>
        <v/>
      </c>
      <c r="C292" s="106" t="str" cm="1">
        <f t="array" ref="C292">IF(B292="","",_xlfn.IFS(Payment_Freq="Monthly",EDATE(C291,1),Payment_Freq="Annually",EDATE(C291,12),Payment_Freq="Weekly",C291+7,Payment_Freq="Bi-Weekly",C291+14,Payment_Freq="Semi-Monthly",C291+15,Payment_Freq="Semi-Annually",EDATE(C291,6),Payment_Freq="Quarterly",EDATE(C291,4)))</f>
        <v/>
      </c>
      <c r="D292" s="78" t="str">
        <f t="shared" ref="D292:D355" si="28">IF(B292="","",IF(Rounding="Yes",ROUND(IF(I291&lt;Payment_Per_Period,($I291+$G292)-E292,Payment_Per_Period),2),IF(I291&lt;Payment_Per_Period,($I291+$G292)-E292,Payment_Per_Period)))</f>
        <v/>
      </c>
      <c r="E292" s="78" t="str">
        <f t="shared" si="27"/>
        <v/>
      </c>
      <c r="F292" s="107"/>
      <c r="G292" s="78" t="str">
        <f t="shared" ref="G292:G355" si="29">IF($B292="","",IF(Rounding="Yes",ROUND(IF(Interest_Type="Flat",Rate_Per_Period*$I$35,Rate_Per_Period*$I291),2),IF(Interest_Type="Flat",Rate_Per_Period*$I$35,Rate_Per_Period*$I291)))</f>
        <v/>
      </c>
      <c r="H292" s="78" t="str">
        <f t="shared" ref="H292:H355" si="30">IF(B292="","",IF(Rounding="Yes",ROUND((D292-G292)+E292+F292,2),(D292-G292)+E292+F292))</f>
        <v/>
      </c>
      <c r="I292" s="78" t="str">
        <f t="shared" ref="I292:I355" si="31">IF(B292="","",IF(Rounding="Yes",ROUND(($I291-$H292),2),($I291-$H292)))</f>
        <v/>
      </c>
      <c r="J292" s="78"/>
      <c r="K292" s="78" t="str">
        <f t="shared" ref="K292:K355" si="32">IF(B292="","",IF(Rounding="Yes",ROUND(G292*Tax_Bracket,2),G292*Tax_Bracket))</f>
        <v/>
      </c>
      <c r="L292" s="78"/>
      <c r="M292" s="78" t="str">
        <f>IF(B292="","",IF(Rounding="Yes",ROUND(SUM($K$36:K292),2),SUM($K$36:K292)))</f>
        <v/>
      </c>
    </row>
    <row r="293" spans="2:13" ht="20" customHeight="1" x14ac:dyDescent="0.35">
      <c r="B293" s="87" t="str">
        <f t="shared" ref="B293:B356" si="33">IF(OR(I292=0,I292="",B292&gt;=$G$25),"",B292+1)</f>
        <v/>
      </c>
      <c r="C293" s="106" t="str" cm="1">
        <f t="array" ref="C293">IF(B293="","",_xlfn.IFS(Payment_Freq="Monthly",EDATE(C292,1),Payment_Freq="Annually",EDATE(C292,12),Payment_Freq="Weekly",C292+7,Payment_Freq="Bi-Weekly",C292+14,Payment_Freq="Semi-Monthly",C292+15,Payment_Freq="Semi-Annually",EDATE(C292,6),Payment_Freq="Quarterly",EDATE(C292,4)))</f>
        <v/>
      </c>
      <c r="D293" s="78" t="str">
        <f t="shared" si="28"/>
        <v/>
      </c>
      <c r="E293" s="78" t="str">
        <f t="shared" ref="E293:E356" si="34">IF(B293="","",
    IF(I292&gt;Payment_Per_Period,(IF(MOD(B293,$E$19)=0,$E$18,0) +
     IF(AND(C292&lt;&gt;"", YEAR(C293)&lt;&gt;YEAR(C292)), $E$20, 0)),0))</f>
        <v/>
      </c>
      <c r="F293" s="107"/>
      <c r="G293" s="78" t="str">
        <f t="shared" si="29"/>
        <v/>
      </c>
      <c r="H293" s="78" t="str">
        <f t="shared" si="30"/>
        <v/>
      </c>
      <c r="I293" s="78" t="str">
        <f t="shared" si="31"/>
        <v/>
      </c>
      <c r="J293" s="78"/>
      <c r="K293" s="78" t="str">
        <f t="shared" si="32"/>
        <v/>
      </c>
      <c r="L293" s="78"/>
      <c r="M293" s="78" t="str">
        <f>IF(B293="","",IF(Rounding="Yes",ROUND(SUM($K$36:K293),2),SUM($K$36:K293)))</f>
        <v/>
      </c>
    </row>
    <row r="294" spans="2:13" ht="20" customHeight="1" x14ac:dyDescent="0.35">
      <c r="B294" s="87" t="str">
        <f t="shared" si="33"/>
        <v/>
      </c>
      <c r="C294" s="106" t="str" cm="1">
        <f t="array" ref="C294">IF(B294="","",_xlfn.IFS(Payment_Freq="Monthly",EDATE(C293,1),Payment_Freq="Annually",EDATE(C293,12),Payment_Freq="Weekly",C293+7,Payment_Freq="Bi-Weekly",C293+14,Payment_Freq="Semi-Monthly",C293+15,Payment_Freq="Semi-Annually",EDATE(C293,6),Payment_Freq="Quarterly",EDATE(C293,4)))</f>
        <v/>
      </c>
      <c r="D294" s="78" t="str">
        <f t="shared" si="28"/>
        <v/>
      </c>
      <c r="E294" s="78" t="str">
        <f t="shared" si="34"/>
        <v/>
      </c>
      <c r="F294" s="107"/>
      <c r="G294" s="78" t="str">
        <f t="shared" si="29"/>
        <v/>
      </c>
      <c r="H294" s="78" t="str">
        <f t="shared" si="30"/>
        <v/>
      </c>
      <c r="I294" s="78" t="str">
        <f t="shared" si="31"/>
        <v/>
      </c>
      <c r="J294" s="78"/>
      <c r="K294" s="78" t="str">
        <f t="shared" si="32"/>
        <v/>
      </c>
      <c r="L294" s="78"/>
      <c r="M294" s="78" t="str">
        <f>IF(B294="","",IF(Rounding="Yes",ROUND(SUM($K$36:K294),2),SUM($K$36:K294)))</f>
        <v/>
      </c>
    </row>
    <row r="295" spans="2:13" ht="20" customHeight="1" x14ac:dyDescent="0.35">
      <c r="B295" s="87" t="str">
        <f t="shared" si="33"/>
        <v/>
      </c>
      <c r="C295" s="106" t="str" cm="1">
        <f t="array" ref="C295">IF(B295="","",_xlfn.IFS(Payment_Freq="Monthly",EDATE(C294,1),Payment_Freq="Annually",EDATE(C294,12),Payment_Freq="Weekly",C294+7,Payment_Freq="Bi-Weekly",C294+14,Payment_Freq="Semi-Monthly",C294+15,Payment_Freq="Semi-Annually",EDATE(C294,6),Payment_Freq="Quarterly",EDATE(C294,4)))</f>
        <v/>
      </c>
      <c r="D295" s="78" t="str">
        <f t="shared" si="28"/>
        <v/>
      </c>
      <c r="E295" s="78" t="str">
        <f t="shared" si="34"/>
        <v/>
      </c>
      <c r="F295" s="107"/>
      <c r="G295" s="78" t="str">
        <f t="shared" si="29"/>
        <v/>
      </c>
      <c r="H295" s="78" t="str">
        <f t="shared" si="30"/>
        <v/>
      </c>
      <c r="I295" s="78" t="str">
        <f t="shared" si="31"/>
        <v/>
      </c>
      <c r="J295" s="78"/>
      <c r="K295" s="78" t="str">
        <f t="shared" si="32"/>
        <v/>
      </c>
      <c r="L295" s="78"/>
      <c r="M295" s="78" t="str">
        <f>IF(B295="","",IF(Rounding="Yes",ROUND(SUM($K$36:K295),2),SUM($K$36:K295)))</f>
        <v/>
      </c>
    </row>
    <row r="296" spans="2:13" ht="20" customHeight="1" x14ac:dyDescent="0.35">
      <c r="B296" s="87" t="str">
        <f t="shared" si="33"/>
        <v/>
      </c>
      <c r="C296" s="106" t="str" cm="1">
        <f t="array" ref="C296">IF(B296="","",_xlfn.IFS(Payment_Freq="Monthly",EDATE(C295,1),Payment_Freq="Annually",EDATE(C295,12),Payment_Freq="Weekly",C295+7,Payment_Freq="Bi-Weekly",C295+14,Payment_Freq="Semi-Monthly",C295+15,Payment_Freq="Semi-Annually",EDATE(C295,6),Payment_Freq="Quarterly",EDATE(C295,4)))</f>
        <v/>
      </c>
      <c r="D296" s="78" t="str">
        <f t="shared" si="28"/>
        <v/>
      </c>
      <c r="E296" s="78" t="str">
        <f t="shared" si="34"/>
        <v/>
      </c>
      <c r="F296" s="107"/>
      <c r="G296" s="78" t="str">
        <f t="shared" si="29"/>
        <v/>
      </c>
      <c r="H296" s="78" t="str">
        <f t="shared" si="30"/>
        <v/>
      </c>
      <c r="I296" s="78" t="str">
        <f t="shared" si="31"/>
        <v/>
      </c>
      <c r="J296" s="78"/>
      <c r="K296" s="78" t="str">
        <f t="shared" si="32"/>
        <v/>
      </c>
      <c r="L296" s="78"/>
      <c r="M296" s="78" t="str">
        <f>IF(B296="","",IF(Rounding="Yes",ROUND(SUM($K$36:K296),2),SUM($K$36:K296)))</f>
        <v/>
      </c>
    </row>
    <row r="297" spans="2:13" ht="20" customHeight="1" x14ac:dyDescent="0.35">
      <c r="B297" s="87" t="str">
        <f t="shared" si="33"/>
        <v/>
      </c>
      <c r="C297" s="106" t="str" cm="1">
        <f t="array" ref="C297">IF(B297="","",_xlfn.IFS(Payment_Freq="Monthly",EDATE(C296,1),Payment_Freq="Annually",EDATE(C296,12),Payment_Freq="Weekly",C296+7,Payment_Freq="Bi-Weekly",C296+14,Payment_Freq="Semi-Monthly",C296+15,Payment_Freq="Semi-Annually",EDATE(C296,6),Payment_Freq="Quarterly",EDATE(C296,4)))</f>
        <v/>
      </c>
      <c r="D297" s="78" t="str">
        <f t="shared" si="28"/>
        <v/>
      </c>
      <c r="E297" s="78" t="str">
        <f t="shared" si="34"/>
        <v/>
      </c>
      <c r="F297" s="107"/>
      <c r="G297" s="78" t="str">
        <f t="shared" si="29"/>
        <v/>
      </c>
      <c r="H297" s="78" t="str">
        <f t="shared" si="30"/>
        <v/>
      </c>
      <c r="I297" s="78" t="str">
        <f t="shared" si="31"/>
        <v/>
      </c>
      <c r="J297" s="78"/>
      <c r="K297" s="78" t="str">
        <f t="shared" si="32"/>
        <v/>
      </c>
      <c r="L297" s="78"/>
      <c r="M297" s="78" t="str">
        <f>IF(B297="","",IF(Rounding="Yes",ROUND(SUM($K$36:K297),2),SUM($K$36:K297)))</f>
        <v/>
      </c>
    </row>
    <row r="298" spans="2:13" ht="20" customHeight="1" x14ac:dyDescent="0.35">
      <c r="B298" s="87" t="str">
        <f t="shared" si="33"/>
        <v/>
      </c>
      <c r="C298" s="106" t="str" cm="1">
        <f t="array" ref="C298">IF(B298="","",_xlfn.IFS(Payment_Freq="Monthly",EDATE(C297,1),Payment_Freq="Annually",EDATE(C297,12),Payment_Freq="Weekly",C297+7,Payment_Freq="Bi-Weekly",C297+14,Payment_Freq="Semi-Monthly",C297+15,Payment_Freq="Semi-Annually",EDATE(C297,6),Payment_Freq="Quarterly",EDATE(C297,4)))</f>
        <v/>
      </c>
      <c r="D298" s="78" t="str">
        <f t="shared" si="28"/>
        <v/>
      </c>
      <c r="E298" s="78" t="str">
        <f t="shared" si="34"/>
        <v/>
      </c>
      <c r="F298" s="107"/>
      <c r="G298" s="78" t="str">
        <f t="shared" si="29"/>
        <v/>
      </c>
      <c r="H298" s="78" t="str">
        <f t="shared" si="30"/>
        <v/>
      </c>
      <c r="I298" s="78" t="str">
        <f t="shared" si="31"/>
        <v/>
      </c>
      <c r="J298" s="78"/>
      <c r="K298" s="78" t="str">
        <f t="shared" si="32"/>
        <v/>
      </c>
      <c r="L298" s="78"/>
      <c r="M298" s="78" t="str">
        <f>IF(B298="","",IF(Rounding="Yes",ROUND(SUM($K$36:K298),2),SUM($K$36:K298)))</f>
        <v/>
      </c>
    </row>
    <row r="299" spans="2:13" ht="20" customHeight="1" x14ac:dyDescent="0.35">
      <c r="B299" s="87" t="str">
        <f t="shared" si="33"/>
        <v/>
      </c>
      <c r="C299" s="106" t="str" cm="1">
        <f t="array" ref="C299">IF(B299="","",_xlfn.IFS(Payment_Freq="Monthly",EDATE(C298,1),Payment_Freq="Annually",EDATE(C298,12),Payment_Freq="Weekly",C298+7,Payment_Freq="Bi-Weekly",C298+14,Payment_Freq="Semi-Monthly",C298+15,Payment_Freq="Semi-Annually",EDATE(C298,6),Payment_Freq="Quarterly",EDATE(C298,4)))</f>
        <v/>
      </c>
      <c r="D299" s="78" t="str">
        <f t="shared" si="28"/>
        <v/>
      </c>
      <c r="E299" s="78" t="str">
        <f t="shared" si="34"/>
        <v/>
      </c>
      <c r="F299" s="107"/>
      <c r="G299" s="78" t="str">
        <f t="shared" si="29"/>
        <v/>
      </c>
      <c r="H299" s="78" t="str">
        <f t="shared" si="30"/>
        <v/>
      </c>
      <c r="I299" s="78" t="str">
        <f t="shared" si="31"/>
        <v/>
      </c>
      <c r="J299" s="78"/>
      <c r="K299" s="78" t="str">
        <f t="shared" si="32"/>
        <v/>
      </c>
      <c r="L299" s="78"/>
      <c r="M299" s="78" t="str">
        <f>IF(B299="","",IF(Rounding="Yes",ROUND(SUM($K$36:K299),2),SUM($K$36:K299)))</f>
        <v/>
      </c>
    </row>
    <row r="300" spans="2:13" ht="20" customHeight="1" x14ac:dyDescent="0.35">
      <c r="B300" s="87" t="str">
        <f t="shared" si="33"/>
        <v/>
      </c>
      <c r="C300" s="106" t="str" cm="1">
        <f t="array" ref="C300">IF(B300="","",_xlfn.IFS(Payment_Freq="Monthly",EDATE(C299,1),Payment_Freq="Annually",EDATE(C299,12),Payment_Freq="Weekly",C299+7,Payment_Freq="Bi-Weekly",C299+14,Payment_Freq="Semi-Monthly",C299+15,Payment_Freq="Semi-Annually",EDATE(C299,6),Payment_Freq="Quarterly",EDATE(C299,4)))</f>
        <v/>
      </c>
      <c r="D300" s="78" t="str">
        <f t="shared" si="28"/>
        <v/>
      </c>
      <c r="E300" s="78" t="str">
        <f t="shared" si="34"/>
        <v/>
      </c>
      <c r="F300" s="107"/>
      <c r="G300" s="78" t="str">
        <f t="shared" si="29"/>
        <v/>
      </c>
      <c r="H300" s="78" t="str">
        <f t="shared" si="30"/>
        <v/>
      </c>
      <c r="I300" s="78" t="str">
        <f t="shared" si="31"/>
        <v/>
      </c>
      <c r="J300" s="78"/>
      <c r="K300" s="78" t="str">
        <f t="shared" si="32"/>
        <v/>
      </c>
      <c r="L300" s="78"/>
      <c r="M300" s="78" t="str">
        <f>IF(B300="","",IF(Rounding="Yes",ROUND(SUM($K$36:K300),2),SUM($K$36:K300)))</f>
        <v/>
      </c>
    </row>
    <row r="301" spans="2:13" ht="20" customHeight="1" x14ac:dyDescent="0.35">
      <c r="B301" s="87" t="str">
        <f t="shared" si="33"/>
        <v/>
      </c>
      <c r="C301" s="106" t="str" cm="1">
        <f t="array" ref="C301">IF(B301="","",_xlfn.IFS(Payment_Freq="Monthly",EDATE(C300,1),Payment_Freq="Annually",EDATE(C300,12),Payment_Freq="Weekly",C300+7,Payment_Freq="Bi-Weekly",C300+14,Payment_Freq="Semi-Monthly",C300+15,Payment_Freq="Semi-Annually",EDATE(C300,6),Payment_Freq="Quarterly",EDATE(C300,4)))</f>
        <v/>
      </c>
      <c r="D301" s="78" t="str">
        <f t="shared" si="28"/>
        <v/>
      </c>
      <c r="E301" s="78" t="str">
        <f t="shared" si="34"/>
        <v/>
      </c>
      <c r="F301" s="107"/>
      <c r="G301" s="78" t="str">
        <f t="shared" si="29"/>
        <v/>
      </c>
      <c r="H301" s="78" t="str">
        <f t="shared" si="30"/>
        <v/>
      </c>
      <c r="I301" s="78" t="str">
        <f t="shared" si="31"/>
        <v/>
      </c>
      <c r="J301" s="78"/>
      <c r="K301" s="78" t="str">
        <f t="shared" si="32"/>
        <v/>
      </c>
      <c r="L301" s="78"/>
      <c r="M301" s="78" t="str">
        <f>IF(B301="","",IF(Rounding="Yes",ROUND(SUM($K$36:K301),2),SUM($K$36:K301)))</f>
        <v/>
      </c>
    </row>
    <row r="302" spans="2:13" ht="20" customHeight="1" x14ac:dyDescent="0.35">
      <c r="B302" s="87" t="str">
        <f t="shared" si="33"/>
        <v/>
      </c>
      <c r="C302" s="106" t="str" cm="1">
        <f t="array" ref="C302">IF(B302="","",_xlfn.IFS(Payment_Freq="Monthly",EDATE(C301,1),Payment_Freq="Annually",EDATE(C301,12),Payment_Freq="Weekly",C301+7,Payment_Freq="Bi-Weekly",C301+14,Payment_Freq="Semi-Monthly",C301+15,Payment_Freq="Semi-Annually",EDATE(C301,6),Payment_Freq="Quarterly",EDATE(C301,4)))</f>
        <v/>
      </c>
      <c r="D302" s="78" t="str">
        <f t="shared" si="28"/>
        <v/>
      </c>
      <c r="E302" s="78" t="str">
        <f t="shared" si="34"/>
        <v/>
      </c>
      <c r="F302" s="107"/>
      <c r="G302" s="78" t="str">
        <f t="shared" si="29"/>
        <v/>
      </c>
      <c r="H302" s="78" t="str">
        <f t="shared" si="30"/>
        <v/>
      </c>
      <c r="I302" s="78" t="str">
        <f t="shared" si="31"/>
        <v/>
      </c>
      <c r="J302" s="78"/>
      <c r="K302" s="78" t="str">
        <f t="shared" si="32"/>
        <v/>
      </c>
      <c r="L302" s="78"/>
      <c r="M302" s="78" t="str">
        <f>IF(B302="","",IF(Rounding="Yes",ROUND(SUM($K$36:K302),2),SUM($K$36:K302)))</f>
        <v/>
      </c>
    </row>
    <row r="303" spans="2:13" ht="20" customHeight="1" x14ac:dyDescent="0.35">
      <c r="B303" s="87" t="str">
        <f t="shared" si="33"/>
        <v/>
      </c>
      <c r="C303" s="106" t="str" cm="1">
        <f t="array" ref="C303">IF(B303="","",_xlfn.IFS(Payment_Freq="Monthly",EDATE(C302,1),Payment_Freq="Annually",EDATE(C302,12),Payment_Freq="Weekly",C302+7,Payment_Freq="Bi-Weekly",C302+14,Payment_Freq="Semi-Monthly",C302+15,Payment_Freq="Semi-Annually",EDATE(C302,6),Payment_Freq="Quarterly",EDATE(C302,4)))</f>
        <v/>
      </c>
      <c r="D303" s="78" t="str">
        <f t="shared" si="28"/>
        <v/>
      </c>
      <c r="E303" s="78" t="str">
        <f t="shared" si="34"/>
        <v/>
      </c>
      <c r="F303" s="107"/>
      <c r="G303" s="78" t="str">
        <f t="shared" si="29"/>
        <v/>
      </c>
      <c r="H303" s="78" t="str">
        <f t="shared" si="30"/>
        <v/>
      </c>
      <c r="I303" s="78" t="str">
        <f t="shared" si="31"/>
        <v/>
      </c>
      <c r="J303" s="78"/>
      <c r="K303" s="78" t="str">
        <f t="shared" si="32"/>
        <v/>
      </c>
      <c r="L303" s="78"/>
      <c r="M303" s="78" t="str">
        <f>IF(B303="","",IF(Rounding="Yes",ROUND(SUM($K$36:K303),2),SUM($K$36:K303)))</f>
        <v/>
      </c>
    </row>
    <row r="304" spans="2:13" ht="20" customHeight="1" x14ac:dyDescent="0.35">
      <c r="B304" s="87" t="str">
        <f t="shared" si="33"/>
        <v/>
      </c>
      <c r="C304" s="106" t="str" cm="1">
        <f t="array" ref="C304">IF(B304="","",_xlfn.IFS(Payment_Freq="Monthly",EDATE(C303,1),Payment_Freq="Annually",EDATE(C303,12),Payment_Freq="Weekly",C303+7,Payment_Freq="Bi-Weekly",C303+14,Payment_Freq="Semi-Monthly",C303+15,Payment_Freq="Semi-Annually",EDATE(C303,6),Payment_Freq="Quarterly",EDATE(C303,4)))</f>
        <v/>
      </c>
      <c r="D304" s="78" t="str">
        <f t="shared" si="28"/>
        <v/>
      </c>
      <c r="E304" s="78" t="str">
        <f t="shared" si="34"/>
        <v/>
      </c>
      <c r="F304" s="107"/>
      <c r="G304" s="78" t="str">
        <f t="shared" si="29"/>
        <v/>
      </c>
      <c r="H304" s="78" t="str">
        <f t="shared" si="30"/>
        <v/>
      </c>
      <c r="I304" s="78" t="str">
        <f t="shared" si="31"/>
        <v/>
      </c>
      <c r="J304" s="78"/>
      <c r="K304" s="78" t="str">
        <f t="shared" si="32"/>
        <v/>
      </c>
      <c r="L304" s="78"/>
      <c r="M304" s="78" t="str">
        <f>IF(B304="","",IF(Rounding="Yes",ROUND(SUM($K$36:K304),2),SUM($K$36:K304)))</f>
        <v/>
      </c>
    </row>
    <row r="305" spans="2:13" ht="20" customHeight="1" x14ac:dyDescent="0.35">
      <c r="B305" s="87" t="str">
        <f t="shared" si="33"/>
        <v/>
      </c>
      <c r="C305" s="106" t="str" cm="1">
        <f t="array" ref="C305">IF(B305="","",_xlfn.IFS(Payment_Freq="Monthly",EDATE(C304,1),Payment_Freq="Annually",EDATE(C304,12),Payment_Freq="Weekly",C304+7,Payment_Freq="Bi-Weekly",C304+14,Payment_Freq="Semi-Monthly",C304+15,Payment_Freq="Semi-Annually",EDATE(C304,6),Payment_Freq="Quarterly",EDATE(C304,4)))</f>
        <v/>
      </c>
      <c r="D305" s="78" t="str">
        <f t="shared" si="28"/>
        <v/>
      </c>
      <c r="E305" s="78" t="str">
        <f t="shared" si="34"/>
        <v/>
      </c>
      <c r="F305" s="107"/>
      <c r="G305" s="78" t="str">
        <f t="shared" si="29"/>
        <v/>
      </c>
      <c r="H305" s="78" t="str">
        <f t="shared" si="30"/>
        <v/>
      </c>
      <c r="I305" s="78" t="str">
        <f t="shared" si="31"/>
        <v/>
      </c>
      <c r="J305" s="78"/>
      <c r="K305" s="78" t="str">
        <f t="shared" si="32"/>
        <v/>
      </c>
      <c r="L305" s="78"/>
      <c r="M305" s="78" t="str">
        <f>IF(B305="","",IF(Rounding="Yes",ROUND(SUM($K$36:K305),2),SUM($K$36:K305)))</f>
        <v/>
      </c>
    </row>
    <row r="306" spans="2:13" ht="20" customHeight="1" x14ac:dyDescent="0.35">
      <c r="B306" s="87" t="str">
        <f t="shared" si="33"/>
        <v/>
      </c>
      <c r="C306" s="106" t="str" cm="1">
        <f t="array" ref="C306">IF(B306="","",_xlfn.IFS(Payment_Freq="Monthly",EDATE(C305,1),Payment_Freq="Annually",EDATE(C305,12),Payment_Freq="Weekly",C305+7,Payment_Freq="Bi-Weekly",C305+14,Payment_Freq="Semi-Monthly",C305+15,Payment_Freq="Semi-Annually",EDATE(C305,6),Payment_Freq="Quarterly",EDATE(C305,4)))</f>
        <v/>
      </c>
      <c r="D306" s="78" t="str">
        <f t="shared" si="28"/>
        <v/>
      </c>
      <c r="E306" s="78" t="str">
        <f t="shared" si="34"/>
        <v/>
      </c>
      <c r="F306" s="107"/>
      <c r="G306" s="78" t="str">
        <f t="shared" si="29"/>
        <v/>
      </c>
      <c r="H306" s="78" t="str">
        <f t="shared" si="30"/>
        <v/>
      </c>
      <c r="I306" s="78" t="str">
        <f t="shared" si="31"/>
        <v/>
      </c>
      <c r="J306" s="78"/>
      <c r="K306" s="78" t="str">
        <f t="shared" si="32"/>
        <v/>
      </c>
      <c r="L306" s="78"/>
      <c r="M306" s="78" t="str">
        <f>IF(B306="","",IF(Rounding="Yes",ROUND(SUM($K$36:K306),2),SUM($K$36:K306)))</f>
        <v/>
      </c>
    </row>
    <row r="307" spans="2:13" ht="20" customHeight="1" x14ac:dyDescent="0.35">
      <c r="B307" s="87" t="str">
        <f t="shared" si="33"/>
        <v/>
      </c>
      <c r="C307" s="106" t="str" cm="1">
        <f t="array" ref="C307">IF(B307="","",_xlfn.IFS(Payment_Freq="Monthly",EDATE(C306,1),Payment_Freq="Annually",EDATE(C306,12),Payment_Freq="Weekly",C306+7,Payment_Freq="Bi-Weekly",C306+14,Payment_Freq="Semi-Monthly",C306+15,Payment_Freq="Semi-Annually",EDATE(C306,6),Payment_Freq="Quarterly",EDATE(C306,4)))</f>
        <v/>
      </c>
      <c r="D307" s="78" t="str">
        <f t="shared" si="28"/>
        <v/>
      </c>
      <c r="E307" s="78" t="str">
        <f t="shared" si="34"/>
        <v/>
      </c>
      <c r="F307" s="107"/>
      <c r="G307" s="78" t="str">
        <f t="shared" si="29"/>
        <v/>
      </c>
      <c r="H307" s="78" t="str">
        <f t="shared" si="30"/>
        <v/>
      </c>
      <c r="I307" s="78" t="str">
        <f t="shared" si="31"/>
        <v/>
      </c>
      <c r="J307" s="78"/>
      <c r="K307" s="78" t="str">
        <f t="shared" si="32"/>
        <v/>
      </c>
      <c r="L307" s="78"/>
      <c r="M307" s="78" t="str">
        <f>IF(B307="","",IF(Rounding="Yes",ROUND(SUM($K$36:K307),2),SUM($K$36:K307)))</f>
        <v/>
      </c>
    </row>
    <row r="308" spans="2:13" ht="20" customHeight="1" x14ac:dyDescent="0.35">
      <c r="B308" s="87" t="str">
        <f t="shared" si="33"/>
        <v/>
      </c>
      <c r="C308" s="106" t="str" cm="1">
        <f t="array" ref="C308">IF(B308="","",_xlfn.IFS(Payment_Freq="Monthly",EDATE(C307,1),Payment_Freq="Annually",EDATE(C307,12),Payment_Freq="Weekly",C307+7,Payment_Freq="Bi-Weekly",C307+14,Payment_Freq="Semi-Monthly",C307+15,Payment_Freq="Semi-Annually",EDATE(C307,6),Payment_Freq="Quarterly",EDATE(C307,4)))</f>
        <v/>
      </c>
      <c r="D308" s="78" t="str">
        <f t="shared" si="28"/>
        <v/>
      </c>
      <c r="E308" s="78" t="str">
        <f t="shared" si="34"/>
        <v/>
      </c>
      <c r="F308" s="107"/>
      <c r="G308" s="78" t="str">
        <f t="shared" si="29"/>
        <v/>
      </c>
      <c r="H308" s="78" t="str">
        <f t="shared" si="30"/>
        <v/>
      </c>
      <c r="I308" s="78" t="str">
        <f t="shared" si="31"/>
        <v/>
      </c>
      <c r="J308" s="78"/>
      <c r="K308" s="78" t="str">
        <f t="shared" si="32"/>
        <v/>
      </c>
      <c r="L308" s="78"/>
      <c r="M308" s="78" t="str">
        <f>IF(B308="","",IF(Rounding="Yes",ROUND(SUM($K$36:K308),2),SUM($K$36:K308)))</f>
        <v/>
      </c>
    </row>
    <row r="309" spans="2:13" ht="20" customHeight="1" x14ac:dyDescent="0.35">
      <c r="B309" s="87" t="str">
        <f t="shared" si="33"/>
        <v/>
      </c>
      <c r="C309" s="106" t="str" cm="1">
        <f t="array" ref="C309">IF(B309="","",_xlfn.IFS(Payment_Freq="Monthly",EDATE(C308,1),Payment_Freq="Annually",EDATE(C308,12),Payment_Freq="Weekly",C308+7,Payment_Freq="Bi-Weekly",C308+14,Payment_Freq="Semi-Monthly",C308+15,Payment_Freq="Semi-Annually",EDATE(C308,6),Payment_Freq="Quarterly",EDATE(C308,4)))</f>
        <v/>
      </c>
      <c r="D309" s="78" t="str">
        <f t="shared" si="28"/>
        <v/>
      </c>
      <c r="E309" s="78" t="str">
        <f t="shared" si="34"/>
        <v/>
      </c>
      <c r="F309" s="107"/>
      <c r="G309" s="78" t="str">
        <f t="shared" si="29"/>
        <v/>
      </c>
      <c r="H309" s="78" t="str">
        <f t="shared" si="30"/>
        <v/>
      </c>
      <c r="I309" s="78" t="str">
        <f t="shared" si="31"/>
        <v/>
      </c>
      <c r="J309" s="78"/>
      <c r="K309" s="78" t="str">
        <f t="shared" si="32"/>
        <v/>
      </c>
      <c r="L309" s="78"/>
      <c r="M309" s="78" t="str">
        <f>IF(B309="","",IF(Rounding="Yes",ROUND(SUM($K$36:K309),2),SUM($K$36:K309)))</f>
        <v/>
      </c>
    </row>
    <row r="310" spans="2:13" ht="20" customHeight="1" x14ac:dyDescent="0.35">
      <c r="B310" s="87" t="str">
        <f t="shared" si="33"/>
        <v/>
      </c>
      <c r="C310" s="106" t="str" cm="1">
        <f t="array" ref="C310">IF(B310="","",_xlfn.IFS(Payment_Freq="Monthly",EDATE(C309,1),Payment_Freq="Annually",EDATE(C309,12),Payment_Freq="Weekly",C309+7,Payment_Freq="Bi-Weekly",C309+14,Payment_Freq="Semi-Monthly",C309+15,Payment_Freq="Semi-Annually",EDATE(C309,6),Payment_Freq="Quarterly",EDATE(C309,4)))</f>
        <v/>
      </c>
      <c r="D310" s="78" t="str">
        <f t="shared" si="28"/>
        <v/>
      </c>
      <c r="E310" s="78" t="str">
        <f t="shared" si="34"/>
        <v/>
      </c>
      <c r="F310" s="107"/>
      <c r="G310" s="78" t="str">
        <f t="shared" si="29"/>
        <v/>
      </c>
      <c r="H310" s="78" t="str">
        <f t="shared" si="30"/>
        <v/>
      </c>
      <c r="I310" s="78" t="str">
        <f t="shared" si="31"/>
        <v/>
      </c>
      <c r="J310" s="78"/>
      <c r="K310" s="78" t="str">
        <f t="shared" si="32"/>
        <v/>
      </c>
      <c r="L310" s="78"/>
      <c r="M310" s="78" t="str">
        <f>IF(B310="","",IF(Rounding="Yes",ROUND(SUM($K$36:K310),2),SUM($K$36:K310)))</f>
        <v/>
      </c>
    </row>
    <row r="311" spans="2:13" ht="20" customHeight="1" x14ac:dyDescent="0.35">
      <c r="B311" s="87" t="str">
        <f t="shared" si="33"/>
        <v/>
      </c>
      <c r="C311" s="106" t="str" cm="1">
        <f t="array" ref="C311">IF(B311="","",_xlfn.IFS(Payment_Freq="Monthly",EDATE(C310,1),Payment_Freq="Annually",EDATE(C310,12),Payment_Freq="Weekly",C310+7,Payment_Freq="Bi-Weekly",C310+14,Payment_Freq="Semi-Monthly",C310+15,Payment_Freq="Semi-Annually",EDATE(C310,6),Payment_Freq="Quarterly",EDATE(C310,4)))</f>
        <v/>
      </c>
      <c r="D311" s="78" t="str">
        <f t="shared" si="28"/>
        <v/>
      </c>
      <c r="E311" s="78" t="str">
        <f t="shared" si="34"/>
        <v/>
      </c>
      <c r="F311" s="107"/>
      <c r="G311" s="78" t="str">
        <f t="shared" si="29"/>
        <v/>
      </c>
      <c r="H311" s="78" t="str">
        <f t="shared" si="30"/>
        <v/>
      </c>
      <c r="I311" s="78" t="str">
        <f t="shared" si="31"/>
        <v/>
      </c>
      <c r="J311" s="78"/>
      <c r="K311" s="78" t="str">
        <f t="shared" si="32"/>
        <v/>
      </c>
      <c r="L311" s="78"/>
      <c r="M311" s="78" t="str">
        <f>IF(B311="","",IF(Rounding="Yes",ROUND(SUM($K$36:K311),2),SUM($K$36:K311)))</f>
        <v/>
      </c>
    </row>
    <row r="312" spans="2:13" ht="20" customHeight="1" x14ac:dyDescent="0.35">
      <c r="B312" s="87" t="str">
        <f t="shared" si="33"/>
        <v/>
      </c>
      <c r="C312" s="106" t="str" cm="1">
        <f t="array" ref="C312">IF(B312="","",_xlfn.IFS(Payment_Freq="Monthly",EDATE(C311,1),Payment_Freq="Annually",EDATE(C311,12),Payment_Freq="Weekly",C311+7,Payment_Freq="Bi-Weekly",C311+14,Payment_Freq="Semi-Monthly",C311+15,Payment_Freq="Semi-Annually",EDATE(C311,6),Payment_Freq="Quarterly",EDATE(C311,4)))</f>
        <v/>
      </c>
      <c r="D312" s="78" t="str">
        <f t="shared" si="28"/>
        <v/>
      </c>
      <c r="E312" s="78" t="str">
        <f t="shared" si="34"/>
        <v/>
      </c>
      <c r="F312" s="107"/>
      <c r="G312" s="78" t="str">
        <f t="shared" si="29"/>
        <v/>
      </c>
      <c r="H312" s="78" t="str">
        <f t="shared" si="30"/>
        <v/>
      </c>
      <c r="I312" s="78" t="str">
        <f t="shared" si="31"/>
        <v/>
      </c>
      <c r="J312" s="78"/>
      <c r="K312" s="78" t="str">
        <f t="shared" si="32"/>
        <v/>
      </c>
      <c r="L312" s="78"/>
      <c r="M312" s="78" t="str">
        <f>IF(B312="","",IF(Rounding="Yes",ROUND(SUM($K$36:K312),2),SUM($K$36:K312)))</f>
        <v/>
      </c>
    </row>
    <row r="313" spans="2:13" ht="20" customHeight="1" x14ac:dyDescent="0.35">
      <c r="B313" s="87" t="str">
        <f t="shared" si="33"/>
        <v/>
      </c>
      <c r="C313" s="106" t="str" cm="1">
        <f t="array" ref="C313">IF(B313="","",_xlfn.IFS(Payment_Freq="Monthly",EDATE(C312,1),Payment_Freq="Annually",EDATE(C312,12),Payment_Freq="Weekly",C312+7,Payment_Freq="Bi-Weekly",C312+14,Payment_Freq="Semi-Monthly",C312+15,Payment_Freq="Semi-Annually",EDATE(C312,6),Payment_Freq="Quarterly",EDATE(C312,4)))</f>
        <v/>
      </c>
      <c r="D313" s="78" t="str">
        <f t="shared" si="28"/>
        <v/>
      </c>
      <c r="E313" s="78" t="str">
        <f t="shared" si="34"/>
        <v/>
      </c>
      <c r="F313" s="107"/>
      <c r="G313" s="78" t="str">
        <f t="shared" si="29"/>
        <v/>
      </c>
      <c r="H313" s="78" t="str">
        <f t="shared" si="30"/>
        <v/>
      </c>
      <c r="I313" s="78" t="str">
        <f t="shared" si="31"/>
        <v/>
      </c>
      <c r="J313" s="78"/>
      <c r="K313" s="78" t="str">
        <f t="shared" si="32"/>
        <v/>
      </c>
      <c r="L313" s="78"/>
      <c r="M313" s="78" t="str">
        <f>IF(B313="","",IF(Rounding="Yes",ROUND(SUM($K$36:K313),2),SUM($K$36:K313)))</f>
        <v/>
      </c>
    </row>
    <row r="314" spans="2:13" ht="20" customHeight="1" x14ac:dyDescent="0.35">
      <c r="B314" s="87" t="str">
        <f t="shared" si="33"/>
        <v/>
      </c>
      <c r="C314" s="106" t="str" cm="1">
        <f t="array" ref="C314">IF(B314="","",_xlfn.IFS(Payment_Freq="Monthly",EDATE(C313,1),Payment_Freq="Annually",EDATE(C313,12),Payment_Freq="Weekly",C313+7,Payment_Freq="Bi-Weekly",C313+14,Payment_Freq="Semi-Monthly",C313+15,Payment_Freq="Semi-Annually",EDATE(C313,6),Payment_Freq="Quarterly",EDATE(C313,4)))</f>
        <v/>
      </c>
      <c r="D314" s="78" t="str">
        <f t="shared" si="28"/>
        <v/>
      </c>
      <c r="E314" s="78" t="str">
        <f t="shared" si="34"/>
        <v/>
      </c>
      <c r="F314" s="107"/>
      <c r="G314" s="78" t="str">
        <f t="shared" si="29"/>
        <v/>
      </c>
      <c r="H314" s="78" t="str">
        <f t="shared" si="30"/>
        <v/>
      </c>
      <c r="I314" s="78" t="str">
        <f t="shared" si="31"/>
        <v/>
      </c>
      <c r="J314" s="78"/>
      <c r="K314" s="78" t="str">
        <f t="shared" si="32"/>
        <v/>
      </c>
      <c r="L314" s="78"/>
      <c r="M314" s="78" t="str">
        <f>IF(B314="","",IF(Rounding="Yes",ROUND(SUM($K$36:K314),2),SUM($K$36:K314)))</f>
        <v/>
      </c>
    </row>
    <row r="315" spans="2:13" ht="20" customHeight="1" x14ac:dyDescent="0.35">
      <c r="B315" s="87" t="str">
        <f t="shared" si="33"/>
        <v/>
      </c>
      <c r="C315" s="106" t="str" cm="1">
        <f t="array" ref="C315">IF(B315="","",_xlfn.IFS(Payment_Freq="Monthly",EDATE(C314,1),Payment_Freq="Annually",EDATE(C314,12),Payment_Freq="Weekly",C314+7,Payment_Freq="Bi-Weekly",C314+14,Payment_Freq="Semi-Monthly",C314+15,Payment_Freq="Semi-Annually",EDATE(C314,6),Payment_Freq="Quarterly",EDATE(C314,4)))</f>
        <v/>
      </c>
      <c r="D315" s="78" t="str">
        <f t="shared" si="28"/>
        <v/>
      </c>
      <c r="E315" s="78" t="str">
        <f t="shared" si="34"/>
        <v/>
      </c>
      <c r="F315" s="107"/>
      <c r="G315" s="78" t="str">
        <f t="shared" si="29"/>
        <v/>
      </c>
      <c r="H315" s="78" t="str">
        <f t="shared" si="30"/>
        <v/>
      </c>
      <c r="I315" s="78" t="str">
        <f t="shared" si="31"/>
        <v/>
      </c>
      <c r="J315" s="78"/>
      <c r="K315" s="78" t="str">
        <f t="shared" si="32"/>
        <v/>
      </c>
      <c r="L315" s="78"/>
      <c r="M315" s="78" t="str">
        <f>IF(B315="","",IF(Rounding="Yes",ROUND(SUM($K$36:K315),2),SUM($K$36:K315)))</f>
        <v/>
      </c>
    </row>
    <row r="316" spans="2:13" ht="20" customHeight="1" x14ac:dyDescent="0.35">
      <c r="B316" s="87" t="str">
        <f t="shared" si="33"/>
        <v/>
      </c>
      <c r="C316" s="106" t="str" cm="1">
        <f t="array" ref="C316">IF(B316="","",_xlfn.IFS(Payment_Freq="Monthly",EDATE(C315,1),Payment_Freq="Annually",EDATE(C315,12),Payment_Freq="Weekly",C315+7,Payment_Freq="Bi-Weekly",C315+14,Payment_Freq="Semi-Monthly",C315+15,Payment_Freq="Semi-Annually",EDATE(C315,6),Payment_Freq="Quarterly",EDATE(C315,4)))</f>
        <v/>
      </c>
      <c r="D316" s="78" t="str">
        <f t="shared" si="28"/>
        <v/>
      </c>
      <c r="E316" s="78" t="str">
        <f t="shared" si="34"/>
        <v/>
      </c>
      <c r="F316" s="107"/>
      <c r="G316" s="78" t="str">
        <f t="shared" si="29"/>
        <v/>
      </c>
      <c r="H316" s="78" t="str">
        <f t="shared" si="30"/>
        <v/>
      </c>
      <c r="I316" s="78" t="str">
        <f t="shared" si="31"/>
        <v/>
      </c>
      <c r="J316" s="78"/>
      <c r="K316" s="78" t="str">
        <f t="shared" si="32"/>
        <v/>
      </c>
      <c r="L316" s="78"/>
      <c r="M316" s="78" t="str">
        <f>IF(B316="","",IF(Rounding="Yes",ROUND(SUM($K$36:K316),2),SUM($K$36:K316)))</f>
        <v/>
      </c>
    </row>
    <row r="317" spans="2:13" ht="20" customHeight="1" x14ac:dyDescent="0.35">
      <c r="B317" s="87" t="str">
        <f t="shared" si="33"/>
        <v/>
      </c>
      <c r="C317" s="106" t="str" cm="1">
        <f t="array" ref="C317">IF(B317="","",_xlfn.IFS(Payment_Freq="Monthly",EDATE(C316,1),Payment_Freq="Annually",EDATE(C316,12),Payment_Freq="Weekly",C316+7,Payment_Freq="Bi-Weekly",C316+14,Payment_Freq="Semi-Monthly",C316+15,Payment_Freq="Semi-Annually",EDATE(C316,6),Payment_Freq="Quarterly",EDATE(C316,4)))</f>
        <v/>
      </c>
      <c r="D317" s="78" t="str">
        <f t="shared" si="28"/>
        <v/>
      </c>
      <c r="E317" s="78" t="str">
        <f t="shared" si="34"/>
        <v/>
      </c>
      <c r="F317" s="107"/>
      <c r="G317" s="78" t="str">
        <f t="shared" si="29"/>
        <v/>
      </c>
      <c r="H317" s="78" t="str">
        <f t="shared" si="30"/>
        <v/>
      </c>
      <c r="I317" s="78" t="str">
        <f t="shared" si="31"/>
        <v/>
      </c>
      <c r="J317" s="78"/>
      <c r="K317" s="78" t="str">
        <f t="shared" si="32"/>
        <v/>
      </c>
      <c r="L317" s="78"/>
      <c r="M317" s="78" t="str">
        <f>IF(B317="","",IF(Rounding="Yes",ROUND(SUM($K$36:K317),2),SUM($K$36:K317)))</f>
        <v/>
      </c>
    </row>
    <row r="318" spans="2:13" ht="20" customHeight="1" x14ac:dyDescent="0.35">
      <c r="B318" s="87" t="str">
        <f t="shared" si="33"/>
        <v/>
      </c>
      <c r="C318" s="106" t="str" cm="1">
        <f t="array" ref="C318">IF(B318="","",_xlfn.IFS(Payment_Freq="Monthly",EDATE(C317,1),Payment_Freq="Annually",EDATE(C317,12),Payment_Freq="Weekly",C317+7,Payment_Freq="Bi-Weekly",C317+14,Payment_Freq="Semi-Monthly",C317+15,Payment_Freq="Semi-Annually",EDATE(C317,6),Payment_Freq="Quarterly",EDATE(C317,4)))</f>
        <v/>
      </c>
      <c r="D318" s="78" t="str">
        <f t="shared" si="28"/>
        <v/>
      </c>
      <c r="E318" s="78" t="str">
        <f t="shared" si="34"/>
        <v/>
      </c>
      <c r="F318" s="107"/>
      <c r="G318" s="78" t="str">
        <f t="shared" si="29"/>
        <v/>
      </c>
      <c r="H318" s="78" t="str">
        <f t="shared" si="30"/>
        <v/>
      </c>
      <c r="I318" s="78" t="str">
        <f t="shared" si="31"/>
        <v/>
      </c>
      <c r="J318" s="78"/>
      <c r="K318" s="78" t="str">
        <f t="shared" si="32"/>
        <v/>
      </c>
      <c r="L318" s="78"/>
      <c r="M318" s="78" t="str">
        <f>IF(B318="","",IF(Rounding="Yes",ROUND(SUM($K$36:K318),2),SUM($K$36:K318)))</f>
        <v/>
      </c>
    </row>
    <row r="319" spans="2:13" ht="20" customHeight="1" x14ac:dyDescent="0.35">
      <c r="B319" s="87" t="str">
        <f t="shared" si="33"/>
        <v/>
      </c>
      <c r="C319" s="106" t="str" cm="1">
        <f t="array" ref="C319">IF(B319="","",_xlfn.IFS(Payment_Freq="Monthly",EDATE(C318,1),Payment_Freq="Annually",EDATE(C318,12),Payment_Freq="Weekly",C318+7,Payment_Freq="Bi-Weekly",C318+14,Payment_Freq="Semi-Monthly",C318+15,Payment_Freq="Semi-Annually",EDATE(C318,6),Payment_Freq="Quarterly",EDATE(C318,4)))</f>
        <v/>
      </c>
      <c r="D319" s="78" t="str">
        <f t="shared" si="28"/>
        <v/>
      </c>
      <c r="E319" s="78" t="str">
        <f t="shared" si="34"/>
        <v/>
      </c>
      <c r="F319" s="107"/>
      <c r="G319" s="78" t="str">
        <f t="shared" si="29"/>
        <v/>
      </c>
      <c r="H319" s="78" t="str">
        <f t="shared" si="30"/>
        <v/>
      </c>
      <c r="I319" s="78" t="str">
        <f t="shared" si="31"/>
        <v/>
      </c>
      <c r="J319" s="78"/>
      <c r="K319" s="78" t="str">
        <f t="shared" si="32"/>
        <v/>
      </c>
      <c r="L319" s="78"/>
      <c r="M319" s="78" t="str">
        <f>IF(B319="","",IF(Rounding="Yes",ROUND(SUM($K$36:K319),2),SUM($K$36:K319)))</f>
        <v/>
      </c>
    </row>
    <row r="320" spans="2:13" ht="20" customHeight="1" x14ac:dyDescent="0.35">
      <c r="B320" s="87" t="str">
        <f t="shared" si="33"/>
        <v/>
      </c>
      <c r="C320" s="106" t="str" cm="1">
        <f t="array" ref="C320">IF(B320="","",_xlfn.IFS(Payment_Freq="Monthly",EDATE(C319,1),Payment_Freq="Annually",EDATE(C319,12),Payment_Freq="Weekly",C319+7,Payment_Freq="Bi-Weekly",C319+14,Payment_Freq="Semi-Monthly",C319+15,Payment_Freq="Semi-Annually",EDATE(C319,6),Payment_Freq="Quarterly",EDATE(C319,4)))</f>
        <v/>
      </c>
      <c r="D320" s="78" t="str">
        <f t="shared" si="28"/>
        <v/>
      </c>
      <c r="E320" s="78" t="str">
        <f t="shared" si="34"/>
        <v/>
      </c>
      <c r="F320" s="107"/>
      <c r="G320" s="78" t="str">
        <f t="shared" si="29"/>
        <v/>
      </c>
      <c r="H320" s="78" t="str">
        <f t="shared" si="30"/>
        <v/>
      </c>
      <c r="I320" s="78" t="str">
        <f t="shared" si="31"/>
        <v/>
      </c>
      <c r="J320" s="78"/>
      <c r="K320" s="78" t="str">
        <f t="shared" si="32"/>
        <v/>
      </c>
      <c r="L320" s="78"/>
      <c r="M320" s="78" t="str">
        <f>IF(B320="","",IF(Rounding="Yes",ROUND(SUM($K$36:K320),2),SUM($K$36:K320)))</f>
        <v/>
      </c>
    </row>
    <row r="321" spans="2:13" ht="20" customHeight="1" x14ac:dyDescent="0.35">
      <c r="B321" s="87" t="str">
        <f t="shared" si="33"/>
        <v/>
      </c>
      <c r="C321" s="106" t="str" cm="1">
        <f t="array" ref="C321">IF(B321="","",_xlfn.IFS(Payment_Freq="Monthly",EDATE(C320,1),Payment_Freq="Annually",EDATE(C320,12),Payment_Freq="Weekly",C320+7,Payment_Freq="Bi-Weekly",C320+14,Payment_Freq="Semi-Monthly",C320+15,Payment_Freq="Semi-Annually",EDATE(C320,6),Payment_Freq="Quarterly",EDATE(C320,4)))</f>
        <v/>
      </c>
      <c r="D321" s="78" t="str">
        <f t="shared" si="28"/>
        <v/>
      </c>
      <c r="E321" s="78" t="str">
        <f t="shared" si="34"/>
        <v/>
      </c>
      <c r="F321" s="107"/>
      <c r="G321" s="78" t="str">
        <f t="shared" si="29"/>
        <v/>
      </c>
      <c r="H321" s="78" t="str">
        <f t="shared" si="30"/>
        <v/>
      </c>
      <c r="I321" s="78" t="str">
        <f t="shared" si="31"/>
        <v/>
      </c>
      <c r="J321" s="78"/>
      <c r="K321" s="78" t="str">
        <f t="shared" si="32"/>
        <v/>
      </c>
      <c r="L321" s="78"/>
      <c r="M321" s="78" t="str">
        <f>IF(B321="","",IF(Rounding="Yes",ROUND(SUM($K$36:K321),2),SUM($K$36:K321)))</f>
        <v/>
      </c>
    </row>
    <row r="322" spans="2:13" ht="20" customHeight="1" x14ac:dyDescent="0.35">
      <c r="B322" s="87" t="str">
        <f t="shared" si="33"/>
        <v/>
      </c>
      <c r="C322" s="106" t="str" cm="1">
        <f t="array" ref="C322">IF(B322="","",_xlfn.IFS(Payment_Freq="Monthly",EDATE(C321,1),Payment_Freq="Annually",EDATE(C321,12),Payment_Freq="Weekly",C321+7,Payment_Freq="Bi-Weekly",C321+14,Payment_Freq="Semi-Monthly",C321+15,Payment_Freq="Semi-Annually",EDATE(C321,6),Payment_Freq="Quarterly",EDATE(C321,4)))</f>
        <v/>
      </c>
      <c r="D322" s="78" t="str">
        <f t="shared" si="28"/>
        <v/>
      </c>
      <c r="E322" s="78" t="str">
        <f t="shared" si="34"/>
        <v/>
      </c>
      <c r="F322" s="107"/>
      <c r="G322" s="78" t="str">
        <f t="shared" si="29"/>
        <v/>
      </c>
      <c r="H322" s="78" t="str">
        <f t="shared" si="30"/>
        <v/>
      </c>
      <c r="I322" s="78" t="str">
        <f t="shared" si="31"/>
        <v/>
      </c>
      <c r="J322" s="78"/>
      <c r="K322" s="78" t="str">
        <f t="shared" si="32"/>
        <v/>
      </c>
      <c r="L322" s="78"/>
      <c r="M322" s="78" t="str">
        <f>IF(B322="","",IF(Rounding="Yes",ROUND(SUM($K$36:K322),2),SUM($K$36:K322)))</f>
        <v/>
      </c>
    </row>
    <row r="323" spans="2:13" ht="20" customHeight="1" x14ac:dyDescent="0.35">
      <c r="B323" s="87" t="str">
        <f t="shared" si="33"/>
        <v/>
      </c>
      <c r="C323" s="106" t="str" cm="1">
        <f t="array" ref="C323">IF(B323="","",_xlfn.IFS(Payment_Freq="Monthly",EDATE(C322,1),Payment_Freq="Annually",EDATE(C322,12),Payment_Freq="Weekly",C322+7,Payment_Freq="Bi-Weekly",C322+14,Payment_Freq="Semi-Monthly",C322+15,Payment_Freq="Semi-Annually",EDATE(C322,6),Payment_Freq="Quarterly",EDATE(C322,4)))</f>
        <v/>
      </c>
      <c r="D323" s="78" t="str">
        <f t="shared" si="28"/>
        <v/>
      </c>
      <c r="E323" s="78" t="str">
        <f t="shared" si="34"/>
        <v/>
      </c>
      <c r="F323" s="107"/>
      <c r="G323" s="78" t="str">
        <f t="shared" si="29"/>
        <v/>
      </c>
      <c r="H323" s="78" t="str">
        <f t="shared" si="30"/>
        <v/>
      </c>
      <c r="I323" s="78" t="str">
        <f t="shared" si="31"/>
        <v/>
      </c>
      <c r="J323" s="78"/>
      <c r="K323" s="78" t="str">
        <f t="shared" si="32"/>
        <v/>
      </c>
      <c r="L323" s="78"/>
      <c r="M323" s="78" t="str">
        <f>IF(B323="","",IF(Rounding="Yes",ROUND(SUM($K$36:K323),2),SUM($K$36:K323)))</f>
        <v/>
      </c>
    </row>
    <row r="324" spans="2:13" ht="20" customHeight="1" x14ac:dyDescent="0.35">
      <c r="B324" s="87" t="str">
        <f t="shared" si="33"/>
        <v/>
      </c>
      <c r="C324" s="106" t="str" cm="1">
        <f t="array" ref="C324">IF(B324="","",_xlfn.IFS(Payment_Freq="Monthly",EDATE(C323,1),Payment_Freq="Annually",EDATE(C323,12),Payment_Freq="Weekly",C323+7,Payment_Freq="Bi-Weekly",C323+14,Payment_Freq="Semi-Monthly",C323+15,Payment_Freq="Semi-Annually",EDATE(C323,6),Payment_Freq="Quarterly",EDATE(C323,4)))</f>
        <v/>
      </c>
      <c r="D324" s="78" t="str">
        <f t="shared" si="28"/>
        <v/>
      </c>
      <c r="E324" s="78" t="str">
        <f t="shared" si="34"/>
        <v/>
      </c>
      <c r="F324" s="107"/>
      <c r="G324" s="78" t="str">
        <f t="shared" si="29"/>
        <v/>
      </c>
      <c r="H324" s="78" t="str">
        <f t="shared" si="30"/>
        <v/>
      </c>
      <c r="I324" s="78" t="str">
        <f t="shared" si="31"/>
        <v/>
      </c>
      <c r="J324" s="78"/>
      <c r="K324" s="78" t="str">
        <f t="shared" si="32"/>
        <v/>
      </c>
      <c r="L324" s="78"/>
      <c r="M324" s="78" t="str">
        <f>IF(B324="","",IF(Rounding="Yes",ROUND(SUM($K$36:K324),2),SUM($K$36:K324)))</f>
        <v/>
      </c>
    </row>
    <row r="325" spans="2:13" ht="20" customHeight="1" x14ac:dyDescent="0.35">
      <c r="B325" s="87" t="str">
        <f t="shared" si="33"/>
        <v/>
      </c>
      <c r="C325" s="106" t="str" cm="1">
        <f t="array" ref="C325">IF(B325="","",_xlfn.IFS(Payment_Freq="Monthly",EDATE(C324,1),Payment_Freq="Annually",EDATE(C324,12),Payment_Freq="Weekly",C324+7,Payment_Freq="Bi-Weekly",C324+14,Payment_Freq="Semi-Monthly",C324+15,Payment_Freq="Semi-Annually",EDATE(C324,6),Payment_Freq="Quarterly",EDATE(C324,4)))</f>
        <v/>
      </c>
      <c r="D325" s="78" t="str">
        <f t="shared" si="28"/>
        <v/>
      </c>
      <c r="E325" s="78" t="str">
        <f t="shared" si="34"/>
        <v/>
      </c>
      <c r="F325" s="107"/>
      <c r="G325" s="78" t="str">
        <f t="shared" si="29"/>
        <v/>
      </c>
      <c r="H325" s="78" t="str">
        <f t="shared" si="30"/>
        <v/>
      </c>
      <c r="I325" s="78" t="str">
        <f t="shared" si="31"/>
        <v/>
      </c>
      <c r="J325" s="78"/>
      <c r="K325" s="78" t="str">
        <f t="shared" si="32"/>
        <v/>
      </c>
      <c r="L325" s="78"/>
      <c r="M325" s="78" t="str">
        <f>IF(B325="","",IF(Rounding="Yes",ROUND(SUM($K$36:K325),2),SUM($K$36:K325)))</f>
        <v/>
      </c>
    </row>
    <row r="326" spans="2:13" ht="20" customHeight="1" x14ac:dyDescent="0.35">
      <c r="B326" s="87" t="str">
        <f t="shared" si="33"/>
        <v/>
      </c>
      <c r="C326" s="106" t="str" cm="1">
        <f t="array" ref="C326">IF(B326="","",_xlfn.IFS(Payment_Freq="Monthly",EDATE(C325,1),Payment_Freq="Annually",EDATE(C325,12),Payment_Freq="Weekly",C325+7,Payment_Freq="Bi-Weekly",C325+14,Payment_Freq="Semi-Monthly",C325+15,Payment_Freq="Semi-Annually",EDATE(C325,6),Payment_Freq="Quarterly",EDATE(C325,4)))</f>
        <v/>
      </c>
      <c r="D326" s="78" t="str">
        <f t="shared" si="28"/>
        <v/>
      </c>
      <c r="E326" s="78" t="str">
        <f t="shared" si="34"/>
        <v/>
      </c>
      <c r="F326" s="107"/>
      <c r="G326" s="78" t="str">
        <f t="shared" si="29"/>
        <v/>
      </c>
      <c r="H326" s="78" t="str">
        <f t="shared" si="30"/>
        <v/>
      </c>
      <c r="I326" s="78" t="str">
        <f t="shared" si="31"/>
        <v/>
      </c>
      <c r="J326" s="78"/>
      <c r="K326" s="78" t="str">
        <f t="shared" si="32"/>
        <v/>
      </c>
      <c r="L326" s="78"/>
      <c r="M326" s="78" t="str">
        <f>IF(B326="","",IF(Rounding="Yes",ROUND(SUM($K$36:K326),2),SUM($K$36:K326)))</f>
        <v/>
      </c>
    </row>
    <row r="327" spans="2:13" ht="20" customHeight="1" x14ac:dyDescent="0.35">
      <c r="B327" s="87" t="str">
        <f t="shared" si="33"/>
        <v/>
      </c>
      <c r="C327" s="106" t="str" cm="1">
        <f t="array" ref="C327">IF(B327="","",_xlfn.IFS(Payment_Freq="Monthly",EDATE(C326,1),Payment_Freq="Annually",EDATE(C326,12),Payment_Freq="Weekly",C326+7,Payment_Freq="Bi-Weekly",C326+14,Payment_Freq="Semi-Monthly",C326+15,Payment_Freq="Semi-Annually",EDATE(C326,6),Payment_Freq="Quarterly",EDATE(C326,4)))</f>
        <v/>
      </c>
      <c r="D327" s="78" t="str">
        <f t="shared" si="28"/>
        <v/>
      </c>
      <c r="E327" s="78" t="str">
        <f t="shared" si="34"/>
        <v/>
      </c>
      <c r="F327" s="107"/>
      <c r="G327" s="78" t="str">
        <f t="shared" si="29"/>
        <v/>
      </c>
      <c r="H327" s="78" t="str">
        <f t="shared" si="30"/>
        <v/>
      </c>
      <c r="I327" s="78" t="str">
        <f t="shared" si="31"/>
        <v/>
      </c>
      <c r="J327" s="78"/>
      <c r="K327" s="78" t="str">
        <f t="shared" si="32"/>
        <v/>
      </c>
      <c r="L327" s="78"/>
      <c r="M327" s="78" t="str">
        <f>IF(B327="","",IF(Rounding="Yes",ROUND(SUM($K$36:K327),2),SUM($K$36:K327)))</f>
        <v/>
      </c>
    </row>
    <row r="328" spans="2:13" ht="20" customHeight="1" x14ac:dyDescent="0.35">
      <c r="B328" s="87" t="str">
        <f t="shared" si="33"/>
        <v/>
      </c>
      <c r="C328" s="106" t="str" cm="1">
        <f t="array" ref="C328">IF(B328="","",_xlfn.IFS(Payment_Freq="Monthly",EDATE(C327,1),Payment_Freq="Annually",EDATE(C327,12),Payment_Freq="Weekly",C327+7,Payment_Freq="Bi-Weekly",C327+14,Payment_Freq="Semi-Monthly",C327+15,Payment_Freq="Semi-Annually",EDATE(C327,6),Payment_Freq="Quarterly",EDATE(C327,4)))</f>
        <v/>
      </c>
      <c r="D328" s="78" t="str">
        <f t="shared" si="28"/>
        <v/>
      </c>
      <c r="E328" s="78" t="str">
        <f t="shared" si="34"/>
        <v/>
      </c>
      <c r="F328" s="107"/>
      <c r="G328" s="78" t="str">
        <f t="shared" si="29"/>
        <v/>
      </c>
      <c r="H328" s="78" t="str">
        <f t="shared" si="30"/>
        <v/>
      </c>
      <c r="I328" s="78" t="str">
        <f t="shared" si="31"/>
        <v/>
      </c>
      <c r="J328" s="78"/>
      <c r="K328" s="78" t="str">
        <f t="shared" si="32"/>
        <v/>
      </c>
      <c r="L328" s="78"/>
      <c r="M328" s="78" t="str">
        <f>IF(B328="","",IF(Rounding="Yes",ROUND(SUM($K$36:K328),2),SUM($K$36:K328)))</f>
        <v/>
      </c>
    </row>
    <row r="329" spans="2:13" ht="20" customHeight="1" x14ac:dyDescent="0.35">
      <c r="B329" s="87" t="str">
        <f t="shared" si="33"/>
        <v/>
      </c>
      <c r="C329" s="106" t="str" cm="1">
        <f t="array" ref="C329">IF(B329="","",_xlfn.IFS(Payment_Freq="Monthly",EDATE(C328,1),Payment_Freq="Annually",EDATE(C328,12),Payment_Freq="Weekly",C328+7,Payment_Freq="Bi-Weekly",C328+14,Payment_Freq="Semi-Monthly",C328+15,Payment_Freq="Semi-Annually",EDATE(C328,6),Payment_Freq="Quarterly",EDATE(C328,4)))</f>
        <v/>
      </c>
      <c r="D329" s="78" t="str">
        <f t="shared" si="28"/>
        <v/>
      </c>
      <c r="E329" s="78" t="str">
        <f t="shared" si="34"/>
        <v/>
      </c>
      <c r="F329" s="107"/>
      <c r="G329" s="78" t="str">
        <f t="shared" si="29"/>
        <v/>
      </c>
      <c r="H329" s="78" t="str">
        <f t="shared" si="30"/>
        <v/>
      </c>
      <c r="I329" s="78" t="str">
        <f t="shared" si="31"/>
        <v/>
      </c>
      <c r="J329" s="78"/>
      <c r="K329" s="78" t="str">
        <f t="shared" si="32"/>
        <v/>
      </c>
      <c r="L329" s="78"/>
      <c r="M329" s="78" t="str">
        <f>IF(B329="","",IF(Rounding="Yes",ROUND(SUM($K$36:K329),2),SUM($K$36:K329)))</f>
        <v/>
      </c>
    </row>
    <row r="330" spans="2:13" ht="20" customHeight="1" x14ac:dyDescent="0.35">
      <c r="B330" s="87" t="str">
        <f t="shared" si="33"/>
        <v/>
      </c>
      <c r="C330" s="106" t="str" cm="1">
        <f t="array" ref="C330">IF(B330="","",_xlfn.IFS(Payment_Freq="Monthly",EDATE(C329,1),Payment_Freq="Annually",EDATE(C329,12),Payment_Freq="Weekly",C329+7,Payment_Freq="Bi-Weekly",C329+14,Payment_Freq="Semi-Monthly",C329+15,Payment_Freq="Semi-Annually",EDATE(C329,6),Payment_Freq="Quarterly",EDATE(C329,4)))</f>
        <v/>
      </c>
      <c r="D330" s="78" t="str">
        <f t="shared" si="28"/>
        <v/>
      </c>
      <c r="E330" s="78" t="str">
        <f t="shared" si="34"/>
        <v/>
      </c>
      <c r="F330" s="107"/>
      <c r="G330" s="78" t="str">
        <f t="shared" si="29"/>
        <v/>
      </c>
      <c r="H330" s="78" t="str">
        <f t="shared" si="30"/>
        <v/>
      </c>
      <c r="I330" s="78" t="str">
        <f t="shared" si="31"/>
        <v/>
      </c>
      <c r="J330" s="78"/>
      <c r="K330" s="78" t="str">
        <f t="shared" si="32"/>
        <v/>
      </c>
      <c r="L330" s="78"/>
      <c r="M330" s="78" t="str">
        <f>IF(B330="","",IF(Rounding="Yes",ROUND(SUM($K$36:K330),2),SUM($K$36:K330)))</f>
        <v/>
      </c>
    </row>
    <row r="331" spans="2:13" ht="20" customHeight="1" x14ac:dyDescent="0.35">
      <c r="B331" s="87" t="str">
        <f t="shared" si="33"/>
        <v/>
      </c>
      <c r="C331" s="106" t="str" cm="1">
        <f t="array" ref="C331">IF(B331="","",_xlfn.IFS(Payment_Freq="Monthly",EDATE(C330,1),Payment_Freq="Annually",EDATE(C330,12),Payment_Freq="Weekly",C330+7,Payment_Freq="Bi-Weekly",C330+14,Payment_Freq="Semi-Monthly",C330+15,Payment_Freq="Semi-Annually",EDATE(C330,6),Payment_Freq="Quarterly",EDATE(C330,4)))</f>
        <v/>
      </c>
      <c r="D331" s="78" t="str">
        <f t="shared" si="28"/>
        <v/>
      </c>
      <c r="E331" s="78" t="str">
        <f t="shared" si="34"/>
        <v/>
      </c>
      <c r="F331" s="107"/>
      <c r="G331" s="78" t="str">
        <f t="shared" si="29"/>
        <v/>
      </c>
      <c r="H331" s="78" t="str">
        <f t="shared" si="30"/>
        <v/>
      </c>
      <c r="I331" s="78" t="str">
        <f t="shared" si="31"/>
        <v/>
      </c>
      <c r="J331" s="78"/>
      <c r="K331" s="78" t="str">
        <f t="shared" si="32"/>
        <v/>
      </c>
      <c r="L331" s="78"/>
      <c r="M331" s="78" t="str">
        <f>IF(B331="","",IF(Rounding="Yes",ROUND(SUM($K$36:K331),2),SUM($K$36:K331)))</f>
        <v/>
      </c>
    </row>
    <row r="332" spans="2:13" ht="20" customHeight="1" x14ac:dyDescent="0.35">
      <c r="B332" s="87" t="str">
        <f t="shared" si="33"/>
        <v/>
      </c>
      <c r="C332" s="106" t="str" cm="1">
        <f t="array" ref="C332">IF(B332="","",_xlfn.IFS(Payment_Freq="Monthly",EDATE(C331,1),Payment_Freq="Annually",EDATE(C331,12),Payment_Freq="Weekly",C331+7,Payment_Freq="Bi-Weekly",C331+14,Payment_Freq="Semi-Monthly",C331+15,Payment_Freq="Semi-Annually",EDATE(C331,6),Payment_Freq="Quarterly",EDATE(C331,4)))</f>
        <v/>
      </c>
      <c r="D332" s="78" t="str">
        <f t="shared" si="28"/>
        <v/>
      </c>
      <c r="E332" s="78" t="str">
        <f t="shared" si="34"/>
        <v/>
      </c>
      <c r="F332" s="107"/>
      <c r="G332" s="78" t="str">
        <f t="shared" si="29"/>
        <v/>
      </c>
      <c r="H332" s="78" t="str">
        <f t="shared" si="30"/>
        <v/>
      </c>
      <c r="I332" s="78" t="str">
        <f t="shared" si="31"/>
        <v/>
      </c>
      <c r="J332" s="78"/>
      <c r="K332" s="78" t="str">
        <f t="shared" si="32"/>
        <v/>
      </c>
      <c r="L332" s="78"/>
      <c r="M332" s="78" t="str">
        <f>IF(B332="","",IF(Rounding="Yes",ROUND(SUM($K$36:K332),2),SUM($K$36:K332)))</f>
        <v/>
      </c>
    </row>
    <row r="333" spans="2:13" ht="20" customHeight="1" x14ac:dyDescent="0.35">
      <c r="B333" s="87" t="str">
        <f t="shared" si="33"/>
        <v/>
      </c>
      <c r="C333" s="106" t="str" cm="1">
        <f t="array" ref="C333">IF(B333="","",_xlfn.IFS(Payment_Freq="Monthly",EDATE(C332,1),Payment_Freq="Annually",EDATE(C332,12),Payment_Freq="Weekly",C332+7,Payment_Freq="Bi-Weekly",C332+14,Payment_Freq="Semi-Monthly",C332+15,Payment_Freq="Semi-Annually",EDATE(C332,6),Payment_Freq="Quarterly",EDATE(C332,4)))</f>
        <v/>
      </c>
      <c r="D333" s="78" t="str">
        <f t="shared" si="28"/>
        <v/>
      </c>
      <c r="E333" s="78" t="str">
        <f t="shared" si="34"/>
        <v/>
      </c>
      <c r="F333" s="107"/>
      <c r="G333" s="78" t="str">
        <f t="shared" si="29"/>
        <v/>
      </c>
      <c r="H333" s="78" t="str">
        <f t="shared" si="30"/>
        <v/>
      </c>
      <c r="I333" s="78" t="str">
        <f t="shared" si="31"/>
        <v/>
      </c>
      <c r="J333" s="78"/>
      <c r="K333" s="78" t="str">
        <f t="shared" si="32"/>
        <v/>
      </c>
      <c r="L333" s="78"/>
      <c r="M333" s="78" t="str">
        <f>IF(B333="","",IF(Rounding="Yes",ROUND(SUM($K$36:K333),2),SUM($K$36:K333)))</f>
        <v/>
      </c>
    </row>
    <row r="334" spans="2:13" ht="20" customHeight="1" x14ac:dyDescent="0.35">
      <c r="B334" s="87" t="str">
        <f t="shared" si="33"/>
        <v/>
      </c>
      <c r="C334" s="106" t="str" cm="1">
        <f t="array" ref="C334">IF(B334="","",_xlfn.IFS(Payment_Freq="Monthly",EDATE(C333,1),Payment_Freq="Annually",EDATE(C333,12),Payment_Freq="Weekly",C333+7,Payment_Freq="Bi-Weekly",C333+14,Payment_Freq="Semi-Monthly",C333+15,Payment_Freq="Semi-Annually",EDATE(C333,6),Payment_Freq="Quarterly",EDATE(C333,4)))</f>
        <v/>
      </c>
      <c r="D334" s="78" t="str">
        <f t="shared" si="28"/>
        <v/>
      </c>
      <c r="E334" s="78" t="str">
        <f t="shared" si="34"/>
        <v/>
      </c>
      <c r="F334" s="107"/>
      <c r="G334" s="78" t="str">
        <f t="shared" si="29"/>
        <v/>
      </c>
      <c r="H334" s="78" t="str">
        <f t="shared" si="30"/>
        <v/>
      </c>
      <c r="I334" s="78" t="str">
        <f t="shared" si="31"/>
        <v/>
      </c>
      <c r="J334" s="78"/>
      <c r="K334" s="78" t="str">
        <f t="shared" si="32"/>
        <v/>
      </c>
      <c r="L334" s="78"/>
      <c r="M334" s="78" t="str">
        <f>IF(B334="","",IF(Rounding="Yes",ROUND(SUM($K$36:K334),2),SUM($K$36:K334)))</f>
        <v/>
      </c>
    </row>
    <row r="335" spans="2:13" ht="20" customHeight="1" x14ac:dyDescent="0.35">
      <c r="B335" s="87" t="str">
        <f t="shared" si="33"/>
        <v/>
      </c>
      <c r="C335" s="106" t="str" cm="1">
        <f t="array" ref="C335">IF(B335="","",_xlfn.IFS(Payment_Freq="Monthly",EDATE(C334,1),Payment_Freq="Annually",EDATE(C334,12),Payment_Freq="Weekly",C334+7,Payment_Freq="Bi-Weekly",C334+14,Payment_Freq="Semi-Monthly",C334+15,Payment_Freq="Semi-Annually",EDATE(C334,6),Payment_Freq="Quarterly",EDATE(C334,4)))</f>
        <v/>
      </c>
      <c r="D335" s="78" t="str">
        <f t="shared" si="28"/>
        <v/>
      </c>
      <c r="E335" s="78" t="str">
        <f t="shared" si="34"/>
        <v/>
      </c>
      <c r="F335" s="107"/>
      <c r="G335" s="78" t="str">
        <f t="shared" si="29"/>
        <v/>
      </c>
      <c r="H335" s="78" t="str">
        <f t="shared" si="30"/>
        <v/>
      </c>
      <c r="I335" s="78" t="str">
        <f t="shared" si="31"/>
        <v/>
      </c>
      <c r="J335" s="78"/>
      <c r="K335" s="78" t="str">
        <f t="shared" si="32"/>
        <v/>
      </c>
      <c r="L335" s="78"/>
      <c r="M335" s="78" t="str">
        <f>IF(B335="","",IF(Rounding="Yes",ROUND(SUM($K$36:K335),2),SUM($K$36:K335)))</f>
        <v/>
      </c>
    </row>
    <row r="336" spans="2:13" ht="20" customHeight="1" x14ac:dyDescent="0.35">
      <c r="B336" s="87" t="str">
        <f t="shared" si="33"/>
        <v/>
      </c>
      <c r="C336" s="106" t="str" cm="1">
        <f t="array" ref="C336">IF(B336="","",_xlfn.IFS(Payment_Freq="Monthly",EDATE(C335,1),Payment_Freq="Annually",EDATE(C335,12),Payment_Freq="Weekly",C335+7,Payment_Freq="Bi-Weekly",C335+14,Payment_Freq="Semi-Monthly",C335+15,Payment_Freq="Semi-Annually",EDATE(C335,6),Payment_Freq="Quarterly",EDATE(C335,4)))</f>
        <v/>
      </c>
      <c r="D336" s="78" t="str">
        <f t="shared" si="28"/>
        <v/>
      </c>
      <c r="E336" s="78" t="str">
        <f t="shared" si="34"/>
        <v/>
      </c>
      <c r="F336" s="107"/>
      <c r="G336" s="78" t="str">
        <f t="shared" si="29"/>
        <v/>
      </c>
      <c r="H336" s="78" t="str">
        <f t="shared" si="30"/>
        <v/>
      </c>
      <c r="I336" s="78" t="str">
        <f t="shared" si="31"/>
        <v/>
      </c>
      <c r="J336" s="78"/>
      <c r="K336" s="78" t="str">
        <f t="shared" si="32"/>
        <v/>
      </c>
      <c r="L336" s="78"/>
      <c r="M336" s="78" t="str">
        <f>IF(B336="","",IF(Rounding="Yes",ROUND(SUM($K$36:K336),2),SUM($K$36:K336)))</f>
        <v/>
      </c>
    </row>
    <row r="337" spans="2:13" ht="20" customHeight="1" x14ac:dyDescent="0.35">
      <c r="B337" s="87" t="str">
        <f t="shared" si="33"/>
        <v/>
      </c>
      <c r="C337" s="106" t="str" cm="1">
        <f t="array" ref="C337">IF(B337="","",_xlfn.IFS(Payment_Freq="Monthly",EDATE(C336,1),Payment_Freq="Annually",EDATE(C336,12),Payment_Freq="Weekly",C336+7,Payment_Freq="Bi-Weekly",C336+14,Payment_Freq="Semi-Monthly",C336+15,Payment_Freq="Semi-Annually",EDATE(C336,6),Payment_Freq="Quarterly",EDATE(C336,4)))</f>
        <v/>
      </c>
      <c r="D337" s="78" t="str">
        <f t="shared" si="28"/>
        <v/>
      </c>
      <c r="E337" s="78" t="str">
        <f t="shared" si="34"/>
        <v/>
      </c>
      <c r="F337" s="107"/>
      <c r="G337" s="78" t="str">
        <f t="shared" si="29"/>
        <v/>
      </c>
      <c r="H337" s="78" t="str">
        <f t="shared" si="30"/>
        <v/>
      </c>
      <c r="I337" s="78" t="str">
        <f t="shared" si="31"/>
        <v/>
      </c>
      <c r="J337" s="78"/>
      <c r="K337" s="78" t="str">
        <f t="shared" si="32"/>
        <v/>
      </c>
      <c r="L337" s="78"/>
      <c r="M337" s="78" t="str">
        <f>IF(B337="","",IF(Rounding="Yes",ROUND(SUM($K$36:K337),2),SUM($K$36:K337)))</f>
        <v/>
      </c>
    </row>
    <row r="338" spans="2:13" ht="20" customHeight="1" x14ac:dyDescent="0.35">
      <c r="B338" s="87" t="str">
        <f t="shared" si="33"/>
        <v/>
      </c>
      <c r="C338" s="106" t="str" cm="1">
        <f t="array" ref="C338">IF(B338="","",_xlfn.IFS(Payment_Freq="Monthly",EDATE(C337,1),Payment_Freq="Annually",EDATE(C337,12),Payment_Freq="Weekly",C337+7,Payment_Freq="Bi-Weekly",C337+14,Payment_Freq="Semi-Monthly",C337+15,Payment_Freq="Semi-Annually",EDATE(C337,6),Payment_Freq="Quarterly",EDATE(C337,4)))</f>
        <v/>
      </c>
      <c r="D338" s="78" t="str">
        <f t="shared" si="28"/>
        <v/>
      </c>
      <c r="E338" s="78" t="str">
        <f t="shared" si="34"/>
        <v/>
      </c>
      <c r="F338" s="107"/>
      <c r="G338" s="78" t="str">
        <f t="shared" si="29"/>
        <v/>
      </c>
      <c r="H338" s="78" t="str">
        <f t="shared" si="30"/>
        <v/>
      </c>
      <c r="I338" s="78" t="str">
        <f t="shared" si="31"/>
        <v/>
      </c>
      <c r="J338" s="78"/>
      <c r="K338" s="78" t="str">
        <f t="shared" si="32"/>
        <v/>
      </c>
      <c r="L338" s="78"/>
      <c r="M338" s="78" t="str">
        <f>IF(B338="","",IF(Rounding="Yes",ROUND(SUM($K$36:K338),2),SUM($K$36:K338)))</f>
        <v/>
      </c>
    </row>
    <row r="339" spans="2:13" ht="20" customHeight="1" x14ac:dyDescent="0.35">
      <c r="B339" s="87" t="str">
        <f t="shared" si="33"/>
        <v/>
      </c>
      <c r="C339" s="106" t="str" cm="1">
        <f t="array" ref="C339">IF(B339="","",_xlfn.IFS(Payment_Freq="Monthly",EDATE(C338,1),Payment_Freq="Annually",EDATE(C338,12),Payment_Freq="Weekly",C338+7,Payment_Freq="Bi-Weekly",C338+14,Payment_Freq="Semi-Monthly",C338+15,Payment_Freq="Semi-Annually",EDATE(C338,6),Payment_Freq="Quarterly",EDATE(C338,4)))</f>
        <v/>
      </c>
      <c r="D339" s="78" t="str">
        <f t="shared" si="28"/>
        <v/>
      </c>
      <c r="E339" s="78" t="str">
        <f t="shared" si="34"/>
        <v/>
      </c>
      <c r="F339" s="107"/>
      <c r="G339" s="78" t="str">
        <f t="shared" si="29"/>
        <v/>
      </c>
      <c r="H339" s="78" t="str">
        <f t="shared" si="30"/>
        <v/>
      </c>
      <c r="I339" s="78" t="str">
        <f t="shared" si="31"/>
        <v/>
      </c>
      <c r="J339" s="78"/>
      <c r="K339" s="78" t="str">
        <f t="shared" si="32"/>
        <v/>
      </c>
      <c r="L339" s="78"/>
      <c r="M339" s="78" t="str">
        <f>IF(B339="","",IF(Rounding="Yes",ROUND(SUM($K$36:K339),2),SUM($K$36:K339)))</f>
        <v/>
      </c>
    </row>
    <row r="340" spans="2:13" ht="20" customHeight="1" x14ac:dyDescent="0.35">
      <c r="B340" s="87" t="str">
        <f t="shared" si="33"/>
        <v/>
      </c>
      <c r="C340" s="106" t="str" cm="1">
        <f t="array" ref="C340">IF(B340="","",_xlfn.IFS(Payment_Freq="Monthly",EDATE(C339,1),Payment_Freq="Annually",EDATE(C339,12),Payment_Freq="Weekly",C339+7,Payment_Freq="Bi-Weekly",C339+14,Payment_Freq="Semi-Monthly",C339+15,Payment_Freq="Semi-Annually",EDATE(C339,6),Payment_Freq="Quarterly",EDATE(C339,4)))</f>
        <v/>
      </c>
      <c r="D340" s="78" t="str">
        <f t="shared" si="28"/>
        <v/>
      </c>
      <c r="E340" s="78" t="str">
        <f t="shared" si="34"/>
        <v/>
      </c>
      <c r="F340" s="107"/>
      <c r="G340" s="78" t="str">
        <f t="shared" si="29"/>
        <v/>
      </c>
      <c r="H340" s="78" t="str">
        <f t="shared" si="30"/>
        <v/>
      </c>
      <c r="I340" s="78" t="str">
        <f t="shared" si="31"/>
        <v/>
      </c>
      <c r="J340" s="78"/>
      <c r="K340" s="78" t="str">
        <f t="shared" si="32"/>
        <v/>
      </c>
      <c r="L340" s="78"/>
      <c r="M340" s="78" t="str">
        <f>IF(B340="","",IF(Rounding="Yes",ROUND(SUM($K$36:K340),2),SUM($K$36:K340)))</f>
        <v/>
      </c>
    </row>
    <row r="341" spans="2:13" ht="20" customHeight="1" x14ac:dyDescent="0.35">
      <c r="B341" s="87" t="str">
        <f t="shared" si="33"/>
        <v/>
      </c>
      <c r="C341" s="106" t="str" cm="1">
        <f t="array" ref="C341">IF(B341="","",_xlfn.IFS(Payment_Freq="Monthly",EDATE(C340,1),Payment_Freq="Annually",EDATE(C340,12),Payment_Freq="Weekly",C340+7,Payment_Freq="Bi-Weekly",C340+14,Payment_Freq="Semi-Monthly",C340+15,Payment_Freq="Semi-Annually",EDATE(C340,6),Payment_Freq="Quarterly",EDATE(C340,4)))</f>
        <v/>
      </c>
      <c r="D341" s="78" t="str">
        <f t="shared" si="28"/>
        <v/>
      </c>
      <c r="E341" s="78" t="str">
        <f t="shared" si="34"/>
        <v/>
      </c>
      <c r="F341" s="107"/>
      <c r="G341" s="78" t="str">
        <f t="shared" si="29"/>
        <v/>
      </c>
      <c r="H341" s="78" t="str">
        <f t="shared" si="30"/>
        <v/>
      </c>
      <c r="I341" s="78" t="str">
        <f t="shared" si="31"/>
        <v/>
      </c>
      <c r="J341" s="78"/>
      <c r="K341" s="78" t="str">
        <f t="shared" si="32"/>
        <v/>
      </c>
      <c r="L341" s="78"/>
      <c r="M341" s="78" t="str">
        <f>IF(B341="","",IF(Rounding="Yes",ROUND(SUM($K$36:K341),2),SUM($K$36:K341)))</f>
        <v/>
      </c>
    </row>
    <row r="342" spans="2:13" ht="20" customHeight="1" x14ac:dyDescent="0.35">
      <c r="B342" s="87" t="str">
        <f t="shared" si="33"/>
        <v/>
      </c>
      <c r="C342" s="106" t="str" cm="1">
        <f t="array" ref="C342">IF(B342="","",_xlfn.IFS(Payment_Freq="Monthly",EDATE(C341,1),Payment_Freq="Annually",EDATE(C341,12),Payment_Freq="Weekly",C341+7,Payment_Freq="Bi-Weekly",C341+14,Payment_Freq="Semi-Monthly",C341+15,Payment_Freq="Semi-Annually",EDATE(C341,6),Payment_Freq="Quarterly",EDATE(C341,4)))</f>
        <v/>
      </c>
      <c r="D342" s="78" t="str">
        <f t="shared" si="28"/>
        <v/>
      </c>
      <c r="E342" s="78" t="str">
        <f t="shared" si="34"/>
        <v/>
      </c>
      <c r="F342" s="107"/>
      <c r="G342" s="78" t="str">
        <f t="shared" si="29"/>
        <v/>
      </c>
      <c r="H342" s="78" t="str">
        <f t="shared" si="30"/>
        <v/>
      </c>
      <c r="I342" s="78" t="str">
        <f t="shared" si="31"/>
        <v/>
      </c>
      <c r="J342" s="78"/>
      <c r="K342" s="78" t="str">
        <f t="shared" si="32"/>
        <v/>
      </c>
      <c r="L342" s="78"/>
      <c r="M342" s="78" t="str">
        <f>IF(B342="","",IF(Rounding="Yes",ROUND(SUM($K$36:K342),2),SUM($K$36:K342)))</f>
        <v/>
      </c>
    </row>
    <row r="343" spans="2:13" ht="20" customHeight="1" x14ac:dyDescent="0.35">
      <c r="B343" s="87" t="str">
        <f t="shared" si="33"/>
        <v/>
      </c>
      <c r="C343" s="106" t="str" cm="1">
        <f t="array" ref="C343">IF(B343="","",_xlfn.IFS(Payment_Freq="Monthly",EDATE(C342,1),Payment_Freq="Annually",EDATE(C342,12),Payment_Freq="Weekly",C342+7,Payment_Freq="Bi-Weekly",C342+14,Payment_Freq="Semi-Monthly",C342+15,Payment_Freq="Semi-Annually",EDATE(C342,6),Payment_Freq="Quarterly",EDATE(C342,4)))</f>
        <v/>
      </c>
      <c r="D343" s="78" t="str">
        <f t="shared" si="28"/>
        <v/>
      </c>
      <c r="E343" s="78" t="str">
        <f t="shared" si="34"/>
        <v/>
      </c>
      <c r="F343" s="107"/>
      <c r="G343" s="78" t="str">
        <f t="shared" si="29"/>
        <v/>
      </c>
      <c r="H343" s="78" t="str">
        <f t="shared" si="30"/>
        <v/>
      </c>
      <c r="I343" s="78" t="str">
        <f t="shared" si="31"/>
        <v/>
      </c>
      <c r="J343" s="78"/>
      <c r="K343" s="78" t="str">
        <f t="shared" si="32"/>
        <v/>
      </c>
      <c r="L343" s="78"/>
      <c r="M343" s="78" t="str">
        <f>IF(B343="","",IF(Rounding="Yes",ROUND(SUM($K$36:K343),2),SUM($K$36:K343)))</f>
        <v/>
      </c>
    </row>
    <row r="344" spans="2:13" ht="20" customHeight="1" x14ac:dyDescent="0.35">
      <c r="B344" s="87" t="str">
        <f t="shared" si="33"/>
        <v/>
      </c>
      <c r="C344" s="106" t="str" cm="1">
        <f t="array" ref="C344">IF(B344="","",_xlfn.IFS(Payment_Freq="Monthly",EDATE(C343,1),Payment_Freq="Annually",EDATE(C343,12),Payment_Freq="Weekly",C343+7,Payment_Freq="Bi-Weekly",C343+14,Payment_Freq="Semi-Monthly",C343+15,Payment_Freq="Semi-Annually",EDATE(C343,6),Payment_Freq="Quarterly",EDATE(C343,4)))</f>
        <v/>
      </c>
      <c r="D344" s="78" t="str">
        <f t="shared" si="28"/>
        <v/>
      </c>
      <c r="E344" s="78" t="str">
        <f t="shared" si="34"/>
        <v/>
      </c>
      <c r="F344" s="107"/>
      <c r="G344" s="78" t="str">
        <f t="shared" si="29"/>
        <v/>
      </c>
      <c r="H344" s="78" t="str">
        <f t="shared" si="30"/>
        <v/>
      </c>
      <c r="I344" s="78" t="str">
        <f t="shared" si="31"/>
        <v/>
      </c>
      <c r="J344" s="78"/>
      <c r="K344" s="78" t="str">
        <f t="shared" si="32"/>
        <v/>
      </c>
      <c r="L344" s="78"/>
      <c r="M344" s="78" t="str">
        <f>IF(B344="","",IF(Rounding="Yes",ROUND(SUM($K$36:K344),2),SUM($K$36:K344)))</f>
        <v/>
      </c>
    </row>
    <row r="345" spans="2:13" ht="20" customHeight="1" x14ac:dyDescent="0.35">
      <c r="B345" s="87" t="str">
        <f t="shared" si="33"/>
        <v/>
      </c>
      <c r="C345" s="106" t="str" cm="1">
        <f t="array" ref="C345">IF(B345="","",_xlfn.IFS(Payment_Freq="Monthly",EDATE(C344,1),Payment_Freq="Annually",EDATE(C344,12),Payment_Freq="Weekly",C344+7,Payment_Freq="Bi-Weekly",C344+14,Payment_Freq="Semi-Monthly",C344+15,Payment_Freq="Semi-Annually",EDATE(C344,6),Payment_Freq="Quarterly",EDATE(C344,4)))</f>
        <v/>
      </c>
      <c r="D345" s="78" t="str">
        <f t="shared" si="28"/>
        <v/>
      </c>
      <c r="E345" s="78" t="str">
        <f t="shared" si="34"/>
        <v/>
      </c>
      <c r="F345" s="107"/>
      <c r="G345" s="78" t="str">
        <f t="shared" si="29"/>
        <v/>
      </c>
      <c r="H345" s="78" t="str">
        <f t="shared" si="30"/>
        <v/>
      </c>
      <c r="I345" s="78" t="str">
        <f t="shared" si="31"/>
        <v/>
      </c>
      <c r="J345" s="78"/>
      <c r="K345" s="78" t="str">
        <f t="shared" si="32"/>
        <v/>
      </c>
      <c r="L345" s="78"/>
      <c r="M345" s="78" t="str">
        <f>IF(B345="","",IF(Rounding="Yes",ROUND(SUM($K$36:K345),2),SUM($K$36:K345)))</f>
        <v/>
      </c>
    </row>
    <row r="346" spans="2:13" ht="20" customHeight="1" x14ac:dyDescent="0.35">
      <c r="B346" s="87" t="str">
        <f t="shared" si="33"/>
        <v/>
      </c>
      <c r="C346" s="106" t="str" cm="1">
        <f t="array" ref="C346">IF(B346="","",_xlfn.IFS(Payment_Freq="Monthly",EDATE(C345,1),Payment_Freq="Annually",EDATE(C345,12),Payment_Freq="Weekly",C345+7,Payment_Freq="Bi-Weekly",C345+14,Payment_Freq="Semi-Monthly",C345+15,Payment_Freq="Semi-Annually",EDATE(C345,6),Payment_Freq="Quarterly",EDATE(C345,4)))</f>
        <v/>
      </c>
      <c r="D346" s="78" t="str">
        <f t="shared" si="28"/>
        <v/>
      </c>
      <c r="E346" s="78" t="str">
        <f t="shared" si="34"/>
        <v/>
      </c>
      <c r="F346" s="107"/>
      <c r="G346" s="78" t="str">
        <f t="shared" si="29"/>
        <v/>
      </c>
      <c r="H346" s="78" t="str">
        <f t="shared" si="30"/>
        <v/>
      </c>
      <c r="I346" s="78" t="str">
        <f t="shared" si="31"/>
        <v/>
      </c>
      <c r="J346" s="78"/>
      <c r="K346" s="78" t="str">
        <f t="shared" si="32"/>
        <v/>
      </c>
      <c r="L346" s="78"/>
      <c r="M346" s="78" t="str">
        <f>IF(B346="","",IF(Rounding="Yes",ROUND(SUM($K$36:K346),2),SUM($K$36:K346)))</f>
        <v/>
      </c>
    </row>
    <row r="347" spans="2:13" ht="20" customHeight="1" x14ac:dyDescent="0.35">
      <c r="B347" s="87" t="str">
        <f t="shared" si="33"/>
        <v/>
      </c>
      <c r="C347" s="106" t="str" cm="1">
        <f t="array" ref="C347">IF(B347="","",_xlfn.IFS(Payment_Freq="Monthly",EDATE(C346,1),Payment_Freq="Annually",EDATE(C346,12),Payment_Freq="Weekly",C346+7,Payment_Freq="Bi-Weekly",C346+14,Payment_Freq="Semi-Monthly",C346+15,Payment_Freq="Semi-Annually",EDATE(C346,6),Payment_Freq="Quarterly",EDATE(C346,4)))</f>
        <v/>
      </c>
      <c r="D347" s="78" t="str">
        <f t="shared" si="28"/>
        <v/>
      </c>
      <c r="E347" s="78" t="str">
        <f t="shared" si="34"/>
        <v/>
      </c>
      <c r="F347" s="107"/>
      <c r="G347" s="78" t="str">
        <f t="shared" si="29"/>
        <v/>
      </c>
      <c r="H347" s="78" t="str">
        <f t="shared" si="30"/>
        <v/>
      </c>
      <c r="I347" s="78" t="str">
        <f t="shared" si="31"/>
        <v/>
      </c>
      <c r="J347" s="78"/>
      <c r="K347" s="78" t="str">
        <f t="shared" si="32"/>
        <v/>
      </c>
      <c r="L347" s="78"/>
      <c r="M347" s="78" t="str">
        <f>IF(B347="","",IF(Rounding="Yes",ROUND(SUM($K$36:K347),2),SUM($K$36:K347)))</f>
        <v/>
      </c>
    </row>
    <row r="348" spans="2:13" ht="20" customHeight="1" x14ac:dyDescent="0.35">
      <c r="B348" s="87" t="str">
        <f t="shared" si="33"/>
        <v/>
      </c>
      <c r="C348" s="106" t="str" cm="1">
        <f t="array" ref="C348">IF(B348="","",_xlfn.IFS(Payment_Freq="Monthly",EDATE(C347,1),Payment_Freq="Annually",EDATE(C347,12),Payment_Freq="Weekly",C347+7,Payment_Freq="Bi-Weekly",C347+14,Payment_Freq="Semi-Monthly",C347+15,Payment_Freq="Semi-Annually",EDATE(C347,6),Payment_Freq="Quarterly",EDATE(C347,4)))</f>
        <v/>
      </c>
      <c r="D348" s="78" t="str">
        <f t="shared" si="28"/>
        <v/>
      </c>
      <c r="E348" s="78" t="str">
        <f t="shared" si="34"/>
        <v/>
      </c>
      <c r="F348" s="107"/>
      <c r="G348" s="78" t="str">
        <f t="shared" si="29"/>
        <v/>
      </c>
      <c r="H348" s="78" t="str">
        <f t="shared" si="30"/>
        <v/>
      </c>
      <c r="I348" s="78" t="str">
        <f t="shared" si="31"/>
        <v/>
      </c>
      <c r="J348" s="78"/>
      <c r="K348" s="78" t="str">
        <f t="shared" si="32"/>
        <v/>
      </c>
      <c r="L348" s="78"/>
      <c r="M348" s="78" t="str">
        <f>IF(B348="","",IF(Rounding="Yes",ROUND(SUM($K$36:K348),2),SUM($K$36:K348)))</f>
        <v/>
      </c>
    </row>
    <row r="349" spans="2:13" ht="20" customHeight="1" x14ac:dyDescent="0.35">
      <c r="B349" s="87" t="str">
        <f t="shared" si="33"/>
        <v/>
      </c>
      <c r="C349" s="106" t="str" cm="1">
        <f t="array" ref="C349">IF(B349="","",_xlfn.IFS(Payment_Freq="Monthly",EDATE(C348,1),Payment_Freq="Annually",EDATE(C348,12),Payment_Freq="Weekly",C348+7,Payment_Freq="Bi-Weekly",C348+14,Payment_Freq="Semi-Monthly",C348+15,Payment_Freq="Semi-Annually",EDATE(C348,6),Payment_Freq="Quarterly",EDATE(C348,4)))</f>
        <v/>
      </c>
      <c r="D349" s="78" t="str">
        <f t="shared" si="28"/>
        <v/>
      </c>
      <c r="E349" s="78" t="str">
        <f t="shared" si="34"/>
        <v/>
      </c>
      <c r="F349" s="107"/>
      <c r="G349" s="78" t="str">
        <f t="shared" si="29"/>
        <v/>
      </c>
      <c r="H349" s="78" t="str">
        <f t="shared" si="30"/>
        <v/>
      </c>
      <c r="I349" s="78" t="str">
        <f t="shared" si="31"/>
        <v/>
      </c>
      <c r="J349" s="78"/>
      <c r="K349" s="78" t="str">
        <f t="shared" si="32"/>
        <v/>
      </c>
      <c r="L349" s="78"/>
      <c r="M349" s="78" t="str">
        <f>IF(B349="","",IF(Rounding="Yes",ROUND(SUM($K$36:K349),2),SUM($K$36:K349)))</f>
        <v/>
      </c>
    </row>
    <row r="350" spans="2:13" ht="20" customHeight="1" x14ac:dyDescent="0.35">
      <c r="B350" s="87" t="str">
        <f t="shared" si="33"/>
        <v/>
      </c>
      <c r="C350" s="106" t="str" cm="1">
        <f t="array" ref="C350">IF(B350="","",_xlfn.IFS(Payment_Freq="Monthly",EDATE(C349,1),Payment_Freq="Annually",EDATE(C349,12),Payment_Freq="Weekly",C349+7,Payment_Freq="Bi-Weekly",C349+14,Payment_Freq="Semi-Monthly",C349+15,Payment_Freq="Semi-Annually",EDATE(C349,6),Payment_Freq="Quarterly",EDATE(C349,4)))</f>
        <v/>
      </c>
      <c r="D350" s="78" t="str">
        <f t="shared" si="28"/>
        <v/>
      </c>
      <c r="E350" s="78" t="str">
        <f t="shared" si="34"/>
        <v/>
      </c>
      <c r="F350" s="107"/>
      <c r="G350" s="78" t="str">
        <f t="shared" si="29"/>
        <v/>
      </c>
      <c r="H350" s="78" t="str">
        <f t="shared" si="30"/>
        <v/>
      </c>
      <c r="I350" s="78" t="str">
        <f t="shared" si="31"/>
        <v/>
      </c>
      <c r="J350" s="78"/>
      <c r="K350" s="78" t="str">
        <f t="shared" si="32"/>
        <v/>
      </c>
      <c r="L350" s="78"/>
      <c r="M350" s="78" t="str">
        <f>IF(B350="","",IF(Rounding="Yes",ROUND(SUM($K$36:K350),2),SUM($K$36:K350)))</f>
        <v/>
      </c>
    </row>
    <row r="351" spans="2:13" ht="20" customHeight="1" x14ac:dyDescent="0.35">
      <c r="B351" s="87" t="str">
        <f t="shared" si="33"/>
        <v/>
      </c>
      <c r="C351" s="106" t="str" cm="1">
        <f t="array" ref="C351">IF(B351="","",_xlfn.IFS(Payment_Freq="Monthly",EDATE(C350,1),Payment_Freq="Annually",EDATE(C350,12),Payment_Freq="Weekly",C350+7,Payment_Freq="Bi-Weekly",C350+14,Payment_Freq="Semi-Monthly",C350+15,Payment_Freq="Semi-Annually",EDATE(C350,6),Payment_Freq="Quarterly",EDATE(C350,4)))</f>
        <v/>
      </c>
      <c r="D351" s="78" t="str">
        <f t="shared" si="28"/>
        <v/>
      </c>
      <c r="E351" s="78" t="str">
        <f t="shared" si="34"/>
        <v/>
      </c>
      <c r="F351" s="107"/>
      <c r="G351" s="78" t="str">
        <f t="shared" si="29"/>
        <v/>
      </c>
      <c r="H351" s="78" t="str">
        <f t="shared" si="30"/>
        <v/>
      </c>
      <c r="I351" s="78" t="str">
        <f t="shared" si="31"/>
        <v/>
      </c>
      <c r="J351" s="78"/>
      <c r="K351" s="78" t="str">
        <f t="shared" si="32"/>
        <v/>
      </c>
      <c r="L351" s="78"/>
      <c r="M351" s="78" t="str">
        <f>IF(B351="","",IF(Rounding="Yes",ROUND(SUM($K$36:K351),2),SUM($K$36:K351)))</f>
        <v/>
      </c>
    </row>
    <row r="352" spans="2:13" ht="20" customHeight="1" x14ac:dyDescent="0.35">
      <c r="B352" s="87" t="str">
        <f t="shared" si="33"/>
        <v/>
      </c>
      <c r="C352" s="106" t="str" cm="1">
        <f t="array" ref="C352">IF(B352="","",_xlfn.IFS(Payment_Freq="Monthly",EDATE(C351,1),Payment_Freq="Annually",EDATE(C351,12),Payment_Freq="Weekly",C351+7,Payment_Freq="Bi-Weekly",C351+14,Payment_Freq="Semi-Monthly",C351+15,Payment_Freq="Semi-Annually",EDATE(C351,6),Payment_Freq="Quarterly",EDATE(C351,4)))</f>
        <v/>
      </c>
      <c r="D352" s="78" t="str">
        <f t="shared" si="28"/>
        <v/>
      </c>
      <c r="E352" s="78" t="str">
        <f t="shared" si="34"/>
        <v/>
      </c>
      <c r="F352" s="107"/>
      <c r="G352" s="78" t="str">
        <f t="shared" si="29"/>
        <v/>
      </c>
      <c r="H352" s="78" t="str">
        <f t="shared" si="30"/>
        <v/>
      </c>
      <c r="I352" s="78" t="str">
        <f t="shared" si="31"/>
        <v/>
      </c>
      <c r="J352" s="78"/>
      <c r="K352" s="78" t="str">
        <f t="shared" si="32"/>
        <v/>
      </c>
      <c r="L352" s="78"/>
      <c r="M352" s="78" t="str">
        <f>IF(B352="","",IF(Rounding="Yes",ROUND(SUM($K$36:K352),2),SUM($K$36:K352)))</f>
        <v/>
      </c>
    </row>
    <row r="353" spans="2:13" ht="20" customHeight="1" x14ac:dyDescent="0.35">
      <c r="B353" s="87" t="str">
        <f t="shared" si="33"/>
        <v/>
      </c>
      <c r="C353" s="106" t="str" cm="1">
        <f t="array" ref="C353">IF(B353="","",_xlfn.IFS(Payment_Freq="Monthly",EDATE(C352,1),Payment_Freq="Annually",EDATE(C352,12),Payment_Freq="Weekly",C352+7,Payment_Freq="Bi-Weekly",C352+14,Payment_Freq="Semi-Monthly",C352+15,Payment_Freq="Semi-Annually",EDATE(C352,6),Payment_Freq="Quarterly",EDATE(C352,4)))</f>
        <v/>
      </c>
      <c r="D353" s="78" t="str">
        <f t="shared" si="28"/>
        <v/>
      </c>
      <c r="E353" s="78" t="str">
        <f t="shared" si="34"/>
        <v/>
      </c>
      <c r="F353" s="107"/>
      <c r="G353" s="78" t="str">
        <f t="shared" si="29"/>
        <v/>
      </c>
      <c r="H353" s="78" t="str">
        <f t="shared" si="30"/>
        <v/>
      </c>
      <c r="I353" s="78" t="str">
        <f t="shared" si="31"/>
        <v/>
      </c>
      <c r="J353" s="78"/>
      <c r="K353" s="78" t="str">
        <f t="shared" si="32"/>
        <v/>
      </c>
      <c r="L353" s="78"/>
      <c r="M353" s="78" t="str">
        <f>IF(B353="","",IF(Rounding="Yes",ROUND(SUM($K$36:K353),2),SUM($K$36:K353)))</f>
        <v/>
      </c>
    </row>
    <row r="354" spans="2:13" ht="20" customHeight="1" x14ac:dyDescent="0.35">
      <c r="B354" s="87" t="str">
        <f t="shared" si="33"/>
        <v/>
      </c>
      <c r="C354" s="106" t="str" cm="1">
        <f t="array" ref="C354">IF(B354="","",_xlfn.IFS(Payment_Freq="Monthly",EDATE(C353,1),Payment_Freq="Annually",EDATE(C353,12),Payment_Freq="Weekly",C353+7,Payment_Freq="Bi-Weekly",C353+14,Payment_Freq="Semi-Monthly",C353+15,Payment_Freq="Semi-Annually",EDATE(C353,6),Payment_Freq="Quarterly",EDATE(C353,4)))</f>
        <v/>
      </c>
      <c r="D354" s="78" t="str">
        <f t="shared" si="28"/>
        <v/>
      </c>
      <c r="E354" s="78" t="str">
        <f t="shared" si="34"/>
        <v/>
      </c>
      <c r="F354" s="107"/>
      <c r="G354" s="78" t="str">
        <f t="shared" si="29"/>
        <v/>
      </c>
      <c r="H354" s="78" t="str">
        <f t="shared" si="30"/>
        <v/>
      </c>
      <c r="I354" s="78" t="str">
        <f t="shared" si="31"/>
        <v/>
      </c>
      <c r="J354" s="78"/>
      <c r="K354" s="78" t="str">
        <f t="shared" si="32"/>
        <v/>
      </c>
      <c r="L354" s="78"/>
      <c r="M354" s="78" t="str">
        <f>IF(B354="","",IF(Rounding="Yes",ROUND(SUM($K$36:K354),2),SUM($K$36:K354)))</f>
        <v/>
      </c>
    </row>
    <row r="355" spans="2:13" ht="20" customHeight="1" x14ac:dyDescent="0.35">
      <c r="B355" s="87" t="str">
        <f t="shared" si="33"/>
        <v/>
      </c>
      <c r="C355" s="106" t="str" cm="1">
        <f t="array" ref="C355">IF(B355="","",_xlfn.IFS(Payment_Freq="Monthly",EDATE(C354,1),Payment_Freq="Annually",EDATE(C354,12),Payment_Freq="Weekly",C354+7,Payment_Freq="Bi-Weekly",C354+14,Payment_Freq="Semi-Monthly",C354+15,Payment_Freq="Semi-Annually",EDATE(C354,6),Payment_Freq="Quarterly",EDATE(C354,4)))</f>
        <v/>
      </c>
      <c r="D355" s="78" t="str">
        <f t="shared" si="28"/>
        <v/>
      </c>
      <c r="E355" s="78" t="str">
        <f t="shared" si="34"/>
        <v/>
      </c>
      <c r="F355" s="107"/>
      <c r="G355" s="78" t="str">
        <f t="shared" si="29"/>
        <v/>
      </c>
      <c r="H355" s="78" t="str">
        <f t="shared" si="30"/>
        <v/>
      </c>
      <c r="I355" s="78" t="str">
        <f t="shared" si="31"/>
        <v/>
      </c>
      <c r="J355" s="78"/>
      <c r="K355" s="78" t="str">
        <f t="shared" si="32"/>
        <v/>
      </c>
      <c r="L355" s="78"/>
      <c r="M355" s="78" t="str">
        <f>IF(B355="","",IF(Rounding="Yes",ROUND(SUM($K$36:K355),2),SUM($K$36:K355)))</f>
        <v/>
      </c>
    </row>
    <row r="356" spans="2:13" ht="20" customHeight="1" x14ac:dyDescent="0.35">
      <c r="B356" s="87" t="str">
        <f t="shared" si="33"/>
        <v/>
      </c>
      <c r="C356" s="106" t="str" cm="1">
        <f t="array" ref="C356">IF(B356="","",_xlfn.IFS(Payment_Freq="Monthly",EDATE(C355,1),Payment_Freq="Annually",EDATE(C355,12),Payment_Freq="Weekly",C355+7,Payment_Freq="Bi-Weekly",C355+14,Payment_Freq="Semi-Monthly",C355+15,Payment_Freq="Semi-Annually",EDATE(C355,6),Payment_Freq="Quarterly",EDATE(C355,4)))</f>
        <v/>
      </c>
      <c r="D356" s="78" t="str">
        <f t="shared" ref="D356:D419" si="35">IF(B356="","",IF(Rounding="Yes",ROUND(IF(I355&lt;Payment_Per_Period,($I355+$G356)-E356,Payment_Per_Period),2),IF(I355&lt;Payment_Per_Period,($I355+$G356)-E356,Payment_Per_Period)))</f>
        <v/>
      </c>
      <c r="E356" s="78" t="str">
        <f t="shared" si="34"/>
        <v/>
      </c>
      <c r="F356" s="107"/>
      <c r="G356" s="78" t="str">
        <f t="shared" ref="G356:G419" si="36">IF($B356="","",IF(Rounding="Yes",ROUND(IF(Interest_Type="Flat",Rate_Per_Period*$I$35,Rate_Per_Period*$I355),2),IF(Interest_Type="Flat",Rate_Per_Period*$I$35,Rate_Per_Period*$I355)))</f>
        <v/>
      </c>
      <c r="H356" s="78" t="str">
        <f t="shared" ref="H356:H419" si="37">IF(B356="","",IF(Rounding="Yes",ROUND((D356-G356)+E356+F356,2),(D356-G356)+E356+F356))</f>
        <v/>
      </c>
      <c r="I356" s="78" t="str">
        <f t="shared" ref="I356:I419" si="38">IF(B356="","",IF(Rounding="Yes",ROUND(($I355-$H356),2),($I355-$H356)))</f>
        <v/>
      </c>
      <c r="J356" s="78"/>
      <c r="K356" s="78" t="str">
        <f t="shared" ref="K356:K419" si="39">IF(B356="","",IF(Rounding="Yes",ROUND(G356*Tax_Bracket,2),G356*Tax_Bracket))</f>
        <v/>
      </c>
      <c r="L356" s="78"/>
      <c r="M356" s="78" t="str">
        <f>IF(B356="","",IF(Rounding="Yes",ROUND(SUM($K$36:K356),2),SUM($K$36:K356)))</f>
        <v/>
      </c>
    </row>
    <row r="357" spans="2:13" ht="20" customHeight="1" x14ac:dyDescent="0.35">
      <c r="B357" s="87" t="str">
        <f t="shared" ref="B357:B420" si="40">IF(OR(I356=0,I356="",B356&gt;=$G$25),"",B356+1)</f>
        <v/>
      </c>
      <c r="C357" s="106" t="str" cm="1">
        <f t="array" ref="C357">IF(B357="","",_xlfn.IFS(Payment_Freq="Monthly",EDATE(C356,1),Payment_Freq="Annually",EDATE(C356,12),Payment_Freq="Weekly",C356+7,Payment_Freq="Bi-Weekly",C356+14,Payment_Freq="Semi-Monthly",C356+15,Payment_Freq="Semi-Annually",EDATE(C356,6),Payment_Freq="Quarterly",EDATE(C356,4)))</f>
        <v/>
      </c>
      <c r="D357" s="78" t="str">
        <f t="shared" si="35"/>
        <v/>
      </c>
      <c r="E357" s="78" t="str">
        <f t="shared" ref="E357:E420" si="41">IF(B357="","",
    IF(I356&gt;Payment_Per_Period,(IF(MOD(B357,$E$19)=0,$E$18,0) +
     IF(AND(C356&lt;&gt;"", YEAR(C357)&lt;&gt;YEAR(C356)), $E$20, 0)),0))</f>
        <v/>
      </c>
      <c r="F357" s="107"/>
      <c r="G357" s="78" t="str">
        <f t="shared" si="36"/>
        <v/>
      </c>
      <c r="H357" s="78" t="str">
        <f t="shared" si="37"/>
        <v/>
      </c>
      <c r="I357" s="78" t="str">
        <f t="shared" si="38"/>
        <v/>
      </c>
      <c r="J357" s="78"/>
      <c r="K357" s="78" t="str">
        <f t="shared" si="39"/>
        <v/>
      </c>
      <c r="L357" s="78"/>
      <c r="M357" s="78" t="str">
        <f>IF(B357="","",IF(Rounding="Yes",ROUND(SUM($K$36:K357),2),SUM($K$36:K357)))</f>
        <v/>
      </c>
    </row>
    <row r="358" spans="2:13" ht="20" customHeight="1" x14ac:dyDescent="0.35">
      <c r="B358" s="87" t="str">
        <f t="shared" si="40"/>
        <v/>
      </c>
      <c r="C358" s="106" t="str" cm="1">
        <f t="array" ref="C358">IF(B358="","",_xlfn.IFS(Payment_Freq="Monthly",EDATE(C357,1),Payment_Freq="Annually",EDATE(C357,12),Payment_Freq="Weekly",C357+7,Payment_Freq="Bi-Weekly",C357+14,Payment_Freq="Semi-Monthly",C357+15,Payment_Freq="Semi-Annually",EDATE(C357,6),Payment_Freq="Quarterly",EDATE(C357,4)))</f>
        <v/>
      </c>
      <c r="D358" s="78" t="str">
        <f t="shared" si="35"/>
        <v/>
      </c>
      <c r="E358" s="78" t="str">
        <f t="shared" si="41"/>
        <v/>
      </c>
      <c r="F358" s="107"/>
      <c r="G358" s="78" t="str">
        <f t="shared" si="36"/>
        <v/>
      </c>
      <c r="H358" s="78" t="str">
        <f t="shared" si="37"/>
        <v/>
      </c>
      <c r="I358" s="78" t="str">
        <f t="shared" si="38"/>
        <v/>
      </c>
      <c r="J358" s="78"/>
      <c r="K358" s="78" t="str">
        <f t="shared" si="39"/>
        <v/>
      </c>
      <c r="L358" s="78"/>
      <c r="M358" s="78" t="str">
        <f>IF(B358="","",IF(Rounding="Yes",ROUND(SUM($K$36:K358),2),SUM($K$36:K358)))</f>
        <v/>
      </c>
    </row>
    <row r="359" spans="2:13" ht="20" customHeight="1" x14ac:dyDescent="0.35">
      <c r="B359" s="87" t="str">
        <f t="shared" si="40"/>
        <v/>
      </c>
      <c r="C359" s="106" t="str" cm="1">
        <f t="array" ref="C359">IF(B359="","",_xlfn.IFS(Payment_Freq="Monthly",EDATE(C358,1),Payment_Freq="Annually",EDATE(C358,12),Payment_Freq="Weekly",C358+7,Payment_Freq="Bi-Weekly",C358+14,Payment_Freq="Semi-Monthly",C358+15,Payment_Freq="Semi-Annually",EDATE(C358,6),Payment_Freq="Quarterly",EDATE(C358,4)))</f>
        <v/>
      </c>
      <c r="D359" s="78" t="str">
        <f t="shared" si="35"/>
        <v/>
      </c>
      <c r="E359" s="78" t="str">
        <f t="shared" si="41"/>
        <v/>
      </c>
      <c r="F359" s="107"/>
      <c r="G359" s="78" t="str">
        <f t="shared" si="36"/>
        <v/>
      </c>
      <c r="H359" s="78" t="str">
        <f t="shared" si="37"/>
        <v/>
      </c>
      <c r="I359" s="78" t="str">
        <f t="shared" si="38"/>
        <v/>
      </c>
      <c r="J359" s="78"/>
      <c r="K359" s="78" t="str">
        <f t="shared" si="39"/>
        <v/>
      </c>
      <c r="L359" s="78"/>
      <c r="M359" s="78" t="str">
        <f>IF(B359="","",IF(Rounding="Yes",ROUND(SUM($K$36:K359),2),SUM($K$36:K359)))</f>
        <v/>
      </c>
    </row>
    <row r="360" spans="2:13" ht="20" customHeight="1" x14ac:dyDescent="0.35">
      <c r="B360" s="87" t="str">
        <f t="shared" si="40"/>
        <v/>
      </c>
      <c r="C360" s="106" t="str" cm="1">
        <f t="array" ref="C360">IF(B360="","",_xlfn.IFS(Payment_Freq="Monthly",EDATE(C359,1),Payment_Freq="Annually",EDATE(C359,12),Payment_Freq="Weekly",C359+7,Payment_Freq="Bi-Weekly",C359+14,Payment_Freq="Semi-Monthly",C359+15,Payment_Freq="Semi-Annually",EDATE(C359,6),Payment_Freq="Quarterly",EDATE(C359,4)))</f>
        <v/>
      </c>
      <c r="D360" s="78" t="str">
        <f t="shared" si="35"/>
        <v/>
      </c>
      <c r="E360" s="78" t="str">
        <f t="shared" si="41"/>
        <v/>
      </c>
      <c r="F360" s="107"/>
      <c r="G360" s="78" t="str">
        <f t="shared" si="36"/>
        <v/>
      </c>
      <c r="H360" s="78" t="str">
        <f t="shared" si="37"/>
        <v/>
      </c>
      <c r="I360" s="78" t="str">
        <f t="shared" si="38"/>
        <v/>
      </c>
      <c r="J360" s="78"/>
      <c r="K360" s="78" t="str">
        <f t="shared" si="39"/>
        <v/>
      </c>
      <c r="L360" s="78"/>
      <c r="M360" s="78" t="str">
        <f>IF(B360="","",IF(Rounding="Yes",ROUND(SUM($K$36:K360),2),SUM($K$36:K360)))</f>
        <v/>
      </c>
    </row>
    <row r="361" spans="2:13" ht="20" customHeight="1" x14ac:dyDescent="0.35">
      <c r="B361" s="87" t="str">
        <f t="shared" si="40"/>
        <v/>
      </c>
      <c r="C361" s="106" t="str" cm="1">
        <f t="array" ref="C361">IF(B361="","",_xlfn.IFS(Payment_Freq="Monthly",EDATE(C360,1),Payment_Freq="Annually",EDATE(C360,12),Payment_Freq="Weekly",C360+7,Payment_Freq="Bi-Weekly",C360+14,Payment_Freq="Semi-Monthly",C360+15,Payment_Freq="Semi-Annually",EDATE(C360,6),Payment_Freq="Quarterly",EDATE(C360,4)))</f>
        <v/>
      </c>
      <c r="D361" s="78" t="str">
        <f t="shared" si="35"/>
        <v/>
      </c>
      <c r="E361" s="78" t="str">
        <f t="shared" si="41"/>
        <v/>
      </c>
      <c r="F361" s="107"/>
      <c r="G361" s="78" t="str">
        <f t="shared" si="36"/>
        <v/>
      </c>
      <c r="H361" s="78" t="str">
        <f t="shared" si="37"/>
        <v/>
      </c>
      <c r="I361" s="78" t="str">
        <f t="shared" si="38"/>
        <v/>
      </c>
      <c r="J361" s="78"/>
      <c r="K361" s="78" t="str">
        <f t="shared" si="39"/>
        <v/>
      </c>
      <c r="L361" s="78"/>
      <c r="M361" s="78" t="str">
        <f>IF(B361="","",IF(Rounding="Yes",ROUND(SUM($K$36:K361),2),SUM($K$36:K361)))</f>
        <v/>
      </c>
    </row>
    <row r="362" spans="2:13" ht="20" customHeight="1" x14ac:dyDescent="0.35">
      <c r="B362" s="87" t="str">
        <f t="shared" si="40"/>
        <v/>
      </c>
      <c r="C362" s="106" t="str" cm="1">
        <f t="array" ref="C362">IF(B362="","",_xlfn.IFS(Payment_Freq="Monthly",EDATE(C361,1),Payment_Freq="Annually",EDATE(C361,12),Payment_Freq="Weekly",C361+7,Payment_Freq="Bi-Weekly",C361+14,Payment_Freq="Semi-Monthly",C361+15,Payment_Freq="Semi-Annually",EDATE(C361,6),Payment_Freq="Quarterly",EDATE(C361,4)))</f>
        <v/>
      </c>
      <c r="D362" s="78" t="str">
        <f t="shared" si="35"/>
        <v/>
      </c>
      <c r="E362" s="78" t="str">
        <f t="shared" si="41"/>
        <v/>
      </c>
      <c r="F362" s="107"/>
      <c r="G362" s="78" t="str">
        <f t="shared" si="36"/>
        <v/>
      </c>
      <c r="H362" s="78" t="str">
        <f t="shared" si="37"/>
        <v/>
      </c>
      <c r="I362" s="78" t="str">
        <f t="shared" si="38"/>
        <v/>
      </c>
      <c r="J362" s="78"/>
      <c r="K362" s="78" t="str">
        <f t="shared" si="39"/>
        <v/>
      </c>
      <c r="L362" s="78"/>
      <c r="M362" s="78" t="str">
        <f>IF(B362="","",IF(Rounding="Yes",ROUND(SUM($K$36:K362),2),SUM($K$36:K362)))</f>
        <v/>
      </c>
    </row>
    <row r="363" spans="2:13" ht="20" customHeight="1" x14ac:dyDescent="0.35">
      <c r="B363" s="87" t="str">
        <f t="shared" si="40"/>
        <v/>
      </c>
      <c r="C363" s="106" t="str" cm="1">
        <f t="array" ref="C363">IF(B363="","",_xlfn.IFS(Payment_Freq="Monthly",EDATE(C362,1),Payment_Freq="Annually",EDATE(C362,12),Payment_Freq="Weekly",C362+7,Payment_Freq="Bi-Weekly",C362+14,Payment_Freq="Semi-Monthly",C362+15,Payment_Freq="Semi-Annually",EDATE(C362,6),Payment_Freq="Quarterly",EDATE(C362,4)))</f>
        <v/>
      </c>
      <c r="D363" s="78" t="str">
        <f t="shared" si="35"/>
        <v/>
      </c>
      <c r="E363" s="78" t="str">
        <f t="shared" si="41"/>
        <v/>
      </c>
      <c r="F363" s="107"/>
      <c r="G363" s="78" t="str">
        <f t="shared" si="36"/>
        <v/>
      </c>
      <c r="H363" s="78" t="str">
        <f t="shared" si="37"/>
        <v/>
      </c>
      <c r="I363" s="78" t="str">
        <f t="shared" si="38"/>
        <v/>
      </c>
      <c r="J363" s="78"/>
      <c r="K363" s="78" t="str">
        <f t="shared" si="39"/>
        <v/>
      </c>
      <c r="L363" s="78"/>
      <c r="M363" s="78" t="str">
        <f>IF(B363="","",IF(Rounding="Yes",ROUND(SUM($K$36:K363),2),SUM($K$36:K363)))</f>
        <v/>
      </c>
    </row>
    <row r="364" spans="2:13" ht="20" customHeight="1" x14ac:dyDescent="0.35">
      <c r="B364" s="87" t="str">
        <f t="shared" si="40"/>
        <v/>
      </c>
      <c r="C364" s="106" t="str" cm="1">
        <f t="array" ref="C364">IF(B364="","",_xlfn.IFS(Payment_Freq="Monthly",EDATE(C363,1),Payment_Freq="Annually",EDATE(C363,12),Payment_Freq="Weekly",C363+7,Payment_Freq="Bi-Weekly",C363+14,Payment_Freq="Semi-Monthly",C363+15,Payment_Freq="Semi-Annually",EDATE(C363,6),Payment_Freq="Quarterly",EDATE(C363,4)))</f>
        <v/>
      </c>
      <c r="D364" s="78" t="str">
        <f t="shared" si="35"/>
        <v/>
      </c>
      <c r="E364" s="78" t="str">
        <f t="shared" si="41"/>
        <v/>
      </c>
      <c r="F364" s="107"/>
      <c r="G364" s="78" t="str">
        <f t="shared" si="36"/>
        <v/>
      </c>
      <c r="H364" s="78" t="str">
        <f t="shared" si="37"/>
        <v/>
      </c>
      <c r="I364" s="78" t="str">
        <f t="shared" si="38"/>
        <v/>
      </c>
      <c r="J364" s="78"/>
      <c r="K364" s="78" t="str">
        <f t="shared" si="39"/>
        <v/>
      </c>
      <c r="L364" s="78"/>
      <c r="M364" s="78" t="str">
        <f>IF(B364="","",IF(Rounding="Yes",ROUND(SUM($K$36:K364),2),SUM($K$36:K364)))</f>
        <v/>
      </c>
    </row>
    <row r="365" spans="2:13" ht="20" customHeight="1" x14ac:dyDescent="0.35">
      <c r="B365" s="87" t="str">
        <f t="shared" si="40"/>
        <v/>
      </c>
      <c r="C365" s="106" t="str" cm="1">
        <f t="array" ref="C365">IF(B365="","",_xlfn.IFS(Payment_Freq="Monthly",EDATE(C364,1),Payment_Freq="Annually",EDATE(C364,12),Payment_Freq="Weekly",C364+7,Payment_Freq="Bi-Weekly",C364+14,Payment_Freq="Semi-Monthly",C364+15,Payment_Freq="Semi-Annually",EDATE(C364,6),Payment_Freq="Quarterly",EDATE(C364,4)))</f>
        <v/>
      </c>
      <c r="D365" s="78" t="str">
        <f t="shared" si="35"/>
        <v/>
      </c>
      <c r="E365" s="78" t="str">
        <f t="shared" si="41"/>
        <v/>
      </c>
      <c r="F365" s="107"/>
      <c r="G365" s="78" t="str">
        <f t="shared" si="36"/>
        <v/>
      </c>
      <c r="H365" s="78" t="str">
        <f t="shared" si="37"/>
        <v/>
      </c>
      <c r="I365" s="78" t="str">
        <f t="shared" si="38"/>
        <v/>
      </c>
      <c r="J365" s="78"/>
      <c r="K365" s="78" t="str">
        <f t="shared" si="39"/>
        <v/>
      </c>
      <c r="L365" s="78"/>
      <c r="M365" s="78" t="str">
        <f>IF(B365="","",IF(Rounding="Yes",ROUND(SUM($K$36:K365),2),SUM($K$36:K365)))</f>
        <v/>
      </c>
    </row>
    <row r="366" spans="2:13" ht="20" customHeight="1" x14ac:dyDescent="0.35">
      <c r="B366" s="87" t="str">
        <f t="shared" si="40"/>
        <v/>
      </c>
      <c r="C366" s="106" t="str" cm="1">
        <f t="array" ref="C366">IF(B366="","",_xlfn.IFS(Payment_Freq="Monthly",EDATE(C365,1),Payment_Freq="Annually",EDATE(C365,12),Payment_Freq="Weekly",C365+7,Payment_Freq="Bi-Weekly",C365+14,Payment_Freq="Semi-Monthly",C365+15,Payment_Freq="Semi-Annually",EDATE(C365,6),Payment_Freq="Quarterly",EDATE(C365,4)))</f>
        <v/>
      </c>
      <c r="D366" s="78" t="str">
        <f t="shared" si="35"/>
        <v/>
      </c>
      <c r="E366" s="78" t="str">
        <f t="shared" si="41"/>
        <v/>
      </c>
      <c r="F366" s="107"/>
      <c r="G366" s="78" t="str">
        <f t="shared" si="36"/>
        <v/>
      </c>
      <c r="H366" s="78" t="str">
        <f t="shared" si="37"/>
        <v/>
      </c>
      <c r="I366" s="78" t="str">
        <f t="shared" si="38"/>
        <v/>
      </c>
      <c r="J366" s="78"/>
      <c r="K366" s="78" t="str">
        <f t="shared" si="39"/>
        <v/>
      </c>
      <c r="L366" s="78"/>
      <c r="M366" s="78" t="str">
        <f>IF(B366="","",IF(Rounding="Yes",ROUND(SUM($K$36:K366),2),SUM($K$36:K366)))</f>
        <v/>
      </c>
    </row>
    <row r="367" spans="2:13" ht="20" customHeight="1" x14ac:dyDescent="0.35">
      <c r="B367" s="87" t="str">
        <f t="shared" si="40"/>
        <v/>
      </c>
      <c r="C367" s="106" t="str" cm="1">
        <f t="array" ref="C367">IF(B367="","",_xlfn.IFS(Payment_Freq="Monthly",EDATE(C366,1),Payment_Freq="Annually",EDATE(C366,12),Payment_Freq="Weekly",C366+7,Payment_Freq="Bi-Weekly",C366+14,Payment_Freq="Semi-Monthly",C366+15,Payment_Freq="Semi-Annually",EDATE(C366,6),Payment_Freq="Quarterly",EDATE(C366,4)))</f>
        <v/>
      </c>
      <c r="D367" s="78" t="str">
        <f t="shared" si="35"/>
        <v/>
      </c>
      <c r="E367" s="78" t="str">
        <f t="shared" si="41"/>
        <v/>
      </c>
      <c r="F367" s="107"/>
      <c r="G367" s="78" t="str">
        <f t="shared" si="36"/>
        <v/>
      </c>
      <c r="H367" s="78" t="str">
        <f t="shared" si="37"/>
        <v/>
      </c>
      <c r="I367" s="78" t="str">
        <f t="shared" si="38"/>
        <v/>
      </c>
      <c r="J367" s="78"/>
      <c r="K367" s="78" t="str">
        <f t="shared" si="39"/>
        <v/>
      </c>
      <c r="L367" s="78"/>
      <c r="M367" s="78" t="str">
        <f>IF(B367="","",IF(Rounding="Yes",ROUND(SUM($K$36:K367),2),SUM($K$36:K367)))</f>
        <v/>
      </c>
    </row>
    <row r="368" spans="2:13" ht="20" customHeight="1" x14ac:dyDescent="0.35">
      <c r="B368" s="87" t="str">
        <f t="shared" si="40"/>
        <v/>
      </c>
      <c r="C368" s="106" t="str" cm="1">
        <f t="array" ref="C368">IF(B368="","",_xlfn.IFS(Payment_Freq="Monthly",EDATE(C367,1),Payment_Freq="Annually",EDATE(C367,12),Payment_Freq="Weekly",C367+7,Payment_Freq="Bi-Weekly",C367+14,Payment_Freq="Semi-Monthly",C367+15,Payment_Freq="Semi-Annually",EDATE(C367,6),Payment_Freq="Quarterly",EDATE(C367,4)))</f>
        <v/>
      </c>
      <c r="D368" s="78" t="str">
        <f t="shared" si="35"/>
        <v/>
      </c>
      <c r="E368" s="78" t="str">
        <f t="shared" si="41"/>
        <v/>
      </c>
      <c r="F368" s="107"/>
      <c r="G368" s="78" t="str">
        <f t="shared" si="36"/>
        <v/>
      </c>
      <c r="H368" s="78" t="str">
        <f t="shared" si="37"/>
        <v/>
      </c>
      <c r="I368" s="78" t="str">
        <f t="shared" si="38"/>
        <v/>
      </c>
      <c r="J368" s="78"/>
      <c r="K368" s="78" t="str">
        <f t="shared" si="39"/>
        <v/>
      </c>
      <c r="L368" s="78"/>
      <c r="M368" s="78" t="str">
        <f>IF(B368="","",IF(Rounding="Yes",ROUND(SUM($K$36:K368),2),SUM($K$36:K368)))</f>
        <v/>
      </c>
    </row>
    <row r="369" spans="2:13" ht="20" customHeight="1" x14ac:dyDescent="0.35">
      <c r="B369" s="87" t="str">
        <f t="shared" si="40"/>
        <v/>
      </c>
      <c r="C369" s="106" t="str" cm="1">
        <f t="array" ref="C369">IF(B369="","",_xlfn.IFS(Payment_Freq="Monthly",EDATE(C368,1),Payment_Freq="Annually",EDATE(C368,12),Payment_Freq="Weekly",C368+7,Payment_Freq="Bi-Weekly",C368+14,Payment_Freq="Semi-Monthly",C368+15,Payment_Freq="Semi-Annually",EDATE(C368,6),Payment_Freq="Quarterly",EDATE(C368,4)))</f>
        <v/>
      </c>
      <c r="D369" s="78" t="str">
        <f t="shared" si="35"/>
        <v/>
      </c>
      <c r="E369" s="78" t="str">
        <f t="shared" si="41"/>
        <v/>
      </c>
      <c r="F369" s="107"/>
      <c r="G369" s="78" t="str">
        <f t="shared" si="36"/>
        <v/>
      </c>
      <c r="H369" s="78" t="str">
        <f t="shared" si="37"/>
        <v/>
      </c>
      <c r="I369" s="78" t="str">
        <f t="shared" si="38"/>
        <v/>
      </c>
      <c r="J369" s="78"/>
      <c r="K369" s="78" t="str">
        <f t="shared" si="39"/>
        <v/>
      </c>
      <c r="L369" s="78"/>
      <c r="M369" s="78" t="str">
        <f>IF(B369="","",IF(Rounding="Yes",ROUND(SUM($K$36:K369),2),SUM($K$36:K369)))</f>
        <v/>
      </c>
    </row>
    <row r="370" spans="2:13" ht="20" customHeight="1" x14ac:dyDescent="0.35">
      <c r="B370" s="87" t="str">
        <f t="shared" si="40"/>
        <v/>
      </c>
      <c r="C370" s="106" t="str" cm="1">
        <f t="array" ref="C370">IF(B370="","",_xlfn.IFS(Payment_Freq="Monthly",EDATE(C369,1),Payment_Freq="Annually",EDATE(C369,12),Payment_Freq="Weekly",C369+7,Payment_Freq="Bi-Weekly",C369+14,Payment_Freq="Semi-Monthly",C369+15,Payment_Freq="Semi-Annually",EDATE(C369,6),Payment_Freq="Quarterly",EDATE(C369,4)))</f>
        <v/>
      </c>
      <c r="D370" s="78" t="str">
        <f t="shared" si="35"/>
        <v/>
      </c>
      <c r="E370" s="78" t="str">
        <f t="shared" si="41"/>
        <v/>
      </c>
      <c r="F370" s="107"/>
      <c r="G370" s="78" t="str">
        <f t="shared" si="36"/>
        <v/>
      </c>
      <c r="H370" s="78" t="str">
        <f t="shared" si="37"/>
        <v/>
      </c>
      <c r="I370" s="78" t="str">
        <f t="shared" si="38"/>
        <v/>
      </c>
      <c r="J370" s="78"/>
      <c r="K370" s="78" t="str">
        <f t="shared" si="39"/>
        <v/>
      </c>
      <c r="L370" s="78"/>
      <c r="M370" s="78" t="str">
        <f>IF(B370="","",IF(Rounding="Yes",ROUND(SUM($K$36:K370),2),SUM($K$36:K370)))</f>
        <v/>
      </c>
    </row>
    <row r="371" spans="2:13" ht="20" customHeight="1" x14ac:dyDescent="0.35">
      <c r="B371" s="87" t="str">
        <f t="shared" si="40"/>
        <v/>
      </c>
      <c r="C371" s="106" t="str" cm="1">
        <f t="array" ref="C371">IF(B371="","",_xlfn.IFS(Payment_Freq="Monthly",EDATE(C370,1),Payment_Freq="Annually",EDATE(C370,12),Payment_Freq="Weekly",C370+7,Payment_Freq="Bi-Weekly",C370+14,Payment_Freq="Semi-Monthly",C370+15,Payment_Freq="Semi-Annually",EDATE(C370,6),Payment_Freq="Quarterly",EDATE(C370,4)))</f>
        <v/>
      </c>
      <c r="D371" s="78" t="str">
        <f t="shared" si="35"/>
        <v/>
      </c>
      <c r="E371" s="78" t="str">
        <f t="shared" si="41"/>
        <v/>
      </c>
      <c r="F371" s="107"/>
      <c r="G371" s="78" t="str">
        <f t="shared" si="36"/>
        <v/>
      </c>
      <c r="H371" s="78" t="str">
        <f t="shared" si="37"/>
        <v/>
      </c>
      <c r="I371" s="78" t="str">
        <f t="shared" si="38"/>
        <v/>
      </c>
      <c r="J371" s="78"/>
      <c r="K371" s="78" t="str">
        <f t="shared" si="39"/>
        <v/>
      </c>
      <c r="L371" s="78"/>
      <c r="M371" s="78" t="str">
        <f>IF(B371="","",IF(Rounding="Yes",ROUND(SUM($K$36:K371),2),SUM($K$36:K371)))</f>
        <v/>
      </c>
    </row>
    <row r="372" spans="2:13" ht="20" customHeight="1" x14ac:dyDescent="0.35">
      <c r="B372" s="87" t="str">
        <f t="shared" si="40"/>
        <v/>
      </c>
      <c r="C372" s="106" t="str" cm="1">
        <f t="array" ref="C372">IF(B372="","",_xlfn.IFS(Payment_Freq="Monthly",EDATE(C371,1),Payment_Freq="Annually",EDATE(C371,12),Payment_Freq="Weekly",C371+7,Payment_Freq="Bi-Weekly",C371+14,Payment_Freq="Semi-Monthly",C371+15,Payment_Freq="Semi-Annually",EDATE(C371,6),Payment_Freq="Quarterly",EDATE(C371,4)))</f>
        <v/>
      </c>
      <c r="D372" s="78" t="str">
        <f t="shared" si="35"/>
        <v/>
      </c>
      <c r="E372" s="78" t="str">
        <f t="shared" si="41"/>
        <v/>
      </c>
      <c r="F372" s="107"/>
      <c r="G372" s="78" t="str">
        <f t="shared" si="36"/>
        <v/>
      </c>
      <c r="H372" s="78" t="str">
        <f t="shared" si="37"/>
        <v/>
      </c>
      <c r="I372" s="78" t="str">
        <f t="shared" si="38"/>
        <v/>
      </c>
      <c r="J372" s="78"/>
      <c r="K372" s="78" t="str">
        <f t="shared" si="39"/>
        <v/>
      </c>
      <c r="L372" s="78"/>
      <c r="M372" s="78" t="str">
        <f>IF(B372="","",IF(Rounding="Yes",ROUND(SUM($K$36:K372),2),SUM($K$36:K372)))</f>
        <v/>
      </c>
    </row>
    <row r="373" spans="2:13" ht="20" customHeight="1" x14ac:dyDescent="0.35">
      <c r="B373" s="87" t="str">
        <f t="shared" si="40"/>
        <v/>
      </c>
      <c r="C373" s="106" t="str" cm="1">
        <f t="array" ref="C373">IF(B373="","",_xlfn.IFS(Payment_Freq="Monthly",EDATE(C372,1),Payment_Freq="Annually",EDATE(C372,12),Payment_Freq="Weekly",C372+7,Payment_Freq="Bi-Weekly",C372+14,Payment_Freq="Semi-Monthly",C372+15,Payment_Freq="Semi-Annually",EDATE(C372,6),Payment_Freq="Quarterly",EDATE(C372,4)))</f>
        <v/>
      </c>
      <c r="D373" s="78" t="str">
        <f t="shared" si="35"/>
        <v/>
      </c>
      <c r="E373" s="78" t="str">
        <f t="shared" si="41"/>
        <v/>
      </c>
      <c r="F373" s="107"/>
      <c r="G373" s="78" t="str">
        <f t="shared" si="36"/>
        <v/>
      </c>
      <c r="H373" s="78" t="str">
        <f t="shared" si="37"/>
        <v/>
      </c>
      <c r="I373" s="78" t="str">
        <f t="shared" si="38"/>
        <v/>
      </c>
      <c r="J373" s="78"/>
      <c r="K373" s="78" t="str">
        <f t="shared" si="39"/>
        <v/>
      </c>
      <c r="L373" s="78"/>
      <c r="M373" s="78" t="str">
        <f>IF(B373="","",IF(Rounding="Yes",ROUND(SUM($K$36:K373),2),SUM($K$36:K373)))</f>
        <v/>
      </c>
    </row>
    <row r="374" spans="2:13" ht="20" customHeight="1" x14ac:dyDescent="0.35">
      <c r="B374" s="87" t="str">
        <f t="shared" si="40"/>
        <v/>
      </c>
      <c r="C374" s="106" t="str" cm="1">
        <f t="array" ref="C374">IF(B374="","",_xlfn.IFS(Payment_Freq="Monthly",EDATE(C373,1),Payment_Freq="Annually",EDATE(C373,12),Payment_Freq="Weekly",C373+7,Payment_Freq="Bi-Weekly",C373+14,Payment_Freq="Semi-Monthly",C373+15,Payment_Freq="Semi-Annually",EDATE(C373,6),Payment_Freq="Quarterly",EDATE(C373,4)))</f>
        <v/>
      </c>
      <c r="D374" s="78" t="str">
        <f t="shared" si="35"/>
        <v/>
      </c>
      <c r="E374" s="78" t="str">
        <f t="shared" si="41"/>
        <v/>
      </c>
      <c r="F374" s="107"/>
      <c r="G374" s="78" t="str">
        <f t="shared" si="36"/>
        <v/>
      </c>
      <c r="H374" s="78" t="str">
        <f t="shared" si="37"/>
        <v/>
      </c>
      <c r="I374" s="78" t="str">
        <f t="shared" si="38"/>
        <v/>
      </c>
      <c r="J374" s="78"/>
      <c r="K374" s="78" t="str">
        <f t="shared" si="39"/>
        <v/>
      </c>
      <c r="L374" s="78"/>
      <c r="M374" s="78" t="str">
        <f>IF(B374="","",IF(Rounding="Yes",ROUND(SUM($K$36:K374),2),SUM($K$36:K374)))</f>
        <v/>
      </c>
    </row>
    <row r="375" spans="2:13" ht="20" customHeight="1" x14ac:dyDescent="0.35">
      <c r="B375" s="87" t="str">
        <f t="shared" si="40"/>
        <v/>
      </c>
      <c r="C375" s="106" t="str" cm="1">
        <f t="array" ref="C375">IF(B375="","",_xlfn.IFS(Payment_Freq="Monthly",EDATE(C374,1),Payment_Freq="Annually",EDATE(C374,12),Payment_Freq="Weekly",C374+7,Payment_Freq="Bi-Weekly",C374+14,Payment_Freq="Semi-Monthly",C374+15,Payment_Freq="Semi-Annually",EDATE(C374,6),Payment_Freq="Quarterly",EDATE(C374,4)))</f>
        <v/>
      </c>
      <c r="D375" s="78" t="str">
        <f t="shared" si="35"/>
        <v/>
      </c>
      <c r="E375" s="78" t="str">
        <f t="shared" si="41"/>
        <v/>
      </c>
      <c r="F375" s="107"/>
      <c r="G375" s="78" t="str">
        <f t="shared" si="36"/>
        <v/>
      </c>
      <c r="H375" s="78" t="str">
        <f t="shared" si="37"/>
        <v/>
      </c>
      <c r="I375" s="78" t="str">
        <f t="shared" si="38"/>
        <v/>
      </c>
      <c r="J375" s="78"/>
      <c r="K375" s="78" t="str">
        <f t="shared" si="39"/>
        <v/>
      </c>
      <c r="L375" s="78"/>
      <c r="M375" s="78" t="str">
        <f>IF(B375="","",IF(Rounding="Yes",ROUND(SUM($K$36:K375),2),SUM($K$36:K375)))</f>
        <v/>
      </c>
    </row>
    <row r="376" spans="2:13" ht="20" customHeight="1" x14ac:dyDescent="0.35">
      <c r="B376" s="87" t="str">
        <f t="shared" si="40"/>
        <v/>
      </c>
      <c r="C376" s="106" t="str" cm="1">
        <f t="array" ref="C376">IF(B376="","",_xlfn.IFS(Payment_Freq="Monthly",EDATE(C375,1),Payment_Freq="Annually",EDATE(C375,12),Payment_Freq="Weekly",C375+7,Payment_Freq="Bi-Weekly",C375+14,Payment_Freq="Semi-Monthly",C375+15,Payment_Freq="Semi-Annually",EDATE(C375,6),Payment_Freq="Quarterly",EDATE(C375,4)))</f>
        <v/>
      </c>
      <c r="D376" s="78" t="str">
        <f t="shared" si="35"/>
        <v/>
      </c>
      <c r="E376" s="78" t="str">
        <f t="shared" si="41"/>
        <v/>
      </c>
      <c r="F376" s="107"/>
      <c r="G376" s="78" t="str">
        <f t="shared" si="36"/>
        <v/>
      </c>
      <c r="H376" s="78" t="str">
        <f t="shared" si="37"/>
        <v/>
      </c>
      <c r="I376" s="78" t="str">
        <f t="shared" si="38"/>
        <v/>
      </c>
      <c r="J376" s="78"/>
      <c r="K376" s="78" t="str">
        <f t="shared" si="39"/>
        <v/>
      </c>
      <c r="L376" s="78"/>
      <c r="M376" s="78" t="str">
        <f>IF(B376="","",IF(Rounding="Yes",ROUND(SUM($K$36:K376),2),SUM($K$36:K376)))</f>
        <v/>
      </c>
    </row>
    <row r="377" spans="2:13" ht="20" customHeight="1" x14ac:dyDescent="0.35">
      <c r="B377" s="87" t="str">
        <f t="shared" si="40"/>
        <v/>
      </c>
      <c r="C377" s="106" t="str" cm="1">
        <f t="array" ref="C377">IF(B377="","",_xlfn.IFS(Payment_Freq="Monthly",EDATE(C376,1),Payment_Freq="Annually",EDATE(C376,12),Payment_Freq="Weekly",C376+7,Payment_Freq="Bi-Weekly",C376+14,Payment_Freq="Semi-Monthly",C376+15,Payment_Freq="Semi-Annually",EDATE(C376,6),Payment_Freq="Quarterly",EDATE(C376,4)))</f>
        <v/>
      </c>
      <c r="D377" s="78" t="str">
        <f t="shared" si="35"/>
        <v/>
      </c>
      <c r="E377" s="78" t="str">
        <f t="shared" si="41"/>
        <v/>
      </c>
      <c r="F377" s="107"/>
      <c r="G377" s="78" t="str">
        <f t="shared" si="36"/>
        <v/>
      </c>
      <c r="H377" s="78" t="str">
        <f t="shared" si="37"/>
        <v/>
      </c>
      <c r="I377" s="78" t="str">
        <f t="shared" si="38"/>
        <v/>
      </c>
      <c r="J377" s="78"/>
      <c r="K377" s="78" t="str">
        <f t="shared" si="39"/>
        <v/>
      </c>
      <c r="L377" s="78"/>
      <c r="M377" s="78" t="str">
        <f>IF(B377="","",IF(Rounding="Yes",ROUND(SUM($K$36:K377),2),SUM($K$36:K377)))</f>
        <v/>
      </c>
    </row>
    <row r="378" spans="2:13" ht="20" customHeight="1" x14ac:dyDescent="0.35">
      <c r="B378" s="87" t="str">
        <f t="shared" si="40"/>
        <v/>
      </c>
      <c r="C378" s="106" t="str" cm="1">
        <f t="array" ref="C378">IF(B378="","",_xlfn.IFS(Payment_Freq="Monthly",EDATE(C377,1),Payment_Freq="Annually",EDATE(C377,12),Payment_Freq="Weekly",C377+7,Payment_Freq="Bi-Weekly",C377+14,Payment_Freq="Semi-Monthly",C377+15,Payment_Freq="Semi-Annually",EDATE(C377,6),Payment_Freq="Quarterly",EDATE(C377,4)))</f>
        <v/>
      </c>
      <c r="D378" s="78" t="str">
        <f t="shared" si="35"/>
        <v/>
      </c>
      <c r="E378" s="78" t="str">
        <f t="shared" si="41"/>
        <v/>
      </c>
      <c r="F378" s="107"/>
      <c r="G378" s="78" t="str">
        <f t="shared" si="36"/>
        <v/>
      </c>
      <c r="H378" s="78" t="str">
        <f t="shared" si="37"/>
        <v/>
      </c>
      <c r="I378" s="78" t="str">
        <f t="shared" si="38"/>
        <v/>
      </c>
      <c r="J378" s="78"/>
      <c r="K378" s="78" t="str">
        <f t="shared" si="39"/>
        <v/>
      </c>
      <c r="L378" s="78"/>
      <c r="M378" s="78" t="str">
        <f>IF(B378="","",IF(Rounding="Yes",ROUND(SUM($K$36:K378),2),SUM($K$36:K378)))</f>
        <v/>
      </c>
    </row>
    <row r="379" spans="2:13" ht="20" customHeight="1" x14ac:dyDescent="0.35">
      <c r="B379" s="87" t="str">
        <f t="shared" si="40"/>
        <v/>
      </c>
      <c r="C379" s="106" t="str" cm="1">
        <f t="array" ref="C379">IF(B379="","",_xlfn.IFS(Payment_Freq="Monthly",EDATE(C378,1),Payment_Freq="Annually",EDATE(C378,12),Payment_Freq="Weekly",C378+7,Payment_Freq="Bi-Weekly",C378+14,Payment_Freq="Semi-Monthly",C378+15,Payment_Freq="Semi-Annually",EDATE(C378,6),Payment_Freq="Quarterly",EDATE(C378,4)))</f>
        <v/>
      </c>
      <c r="D379" s="78" t="str">
        <f t="shared" si="35"/>
        <v/>
      </c>
      <c r="E379" s="78" t="str">
        <f t="shared" si="41"/>
        <v/>
      </c>
      <c r="F379" s="107"/>
      <c r="G379" s="78" t="str">
        <f t="shared" si="36"/>
        <v/>
      </c>
      <c r="H379" s="78" t="str">
        <f t="shared" si="37"/>
        <v/>
      </c>
      <c r="I379" s="78" t="str">
        <f t="shared" si="38"/>
        <v/>
      </c>
      <c r="J379" s="78"/>
      <c r="K379" s="78" t="str">
        <f t="shared" si="39"/>
        <v/>
      </c>
      <c r="L379" s="78"/>
      <c r="M379" s="78" t="str">
        <f>IF(B379="","",IF(Rounding="Yes",ROUND(SUM($K$36:K379),2),SUM($K$36:K379)))</f>
        <v/>
      </c>
    </row>
    <row r="380" spans="2:13" ht="20" customHeight="1" x14ac:dyDescent="0.35">
      <c r="B380" s="87" t="str">
        <f t="shared" si="40"/>
        <v/>
      </c>
      <c r="C380" s="106" t="str" cm="1">
        <f t="array" ref="C380">IF(B380="","",_xlfn.IFS(Payment_Freq="Monthly",EDATE(C379,1),Payment_Freq="Annually",EDATE(C379,12),Payment_Freq="Weekly",C379+7,Payment_Freq="Bi-Weekly",C379+14,Payment_Freq="Semi-Monthly",C379+15,Payment_Freq="Semi-Annually",EDATE(C379,6),Payment_Freq="Quarterly",EDATE(C379,4)))</f>
        <v/>
      </c>
      <c r="D380" s="78" t="str">
        <f t="shared" si="35"/>
        <v/>
      </c>
      <c r="E380" s="78" t="str">
        <f t="shared" si="41"/>
        <v/>
      </c>
      <c r="F380" s="107"/>
      <c r="G380" s="78" t="str">
        <f t="shared" si="36"/>
        <v/>
      </c>
      <c r="H380" s="78" t="str">
        <f t="shared" si="37"/>
        <v/>
      </c>
      <c r="I380" s="78" t="str">
        <f t="shared" si="38"/>
        <v/>
      </c>
      <c r="J380" s="78"/>
      <c r="K380" s="78" t="str">
        <f t="shared" si="39"/>
        <v/>
      </c>
      <c r="L380" s="78"/>
      <c r="M380" s="78" t="str">
        <f>IF(B380="","",IF(Rounding="Yes",ROUND(SUM($K$36:K380),2),SUM($K$36:K380)))</f>
        <v/>
      </c>
    </row>
    <row r="381" spans="2:13" ht="20" customHeight="1" x14ac:dyDescent="0.35">
      <c r="B381" s="87" t="str">
        <f t="shared" si="40"/>
        <v/>
      </c>
      <c r="C381" s="106" t="str" cm="1">
        <f t="array" ref="C381">IF(B381="","",_xlfn.IFS(Payment_Freq="Monthly",EDATE(C380,1),Payment_Freq="Annually",EDATE(C380,12),Payment_Freq="Weekly",C380+7,Payment_Freq="Bi-Weekly",C380+14,Payment_Freq="Semi-Monthly",C380+15,Payment_Freq="Semi-Annually",EDATE(C380,6),Payment_Freq="Quarterly",EDATE(C380,4)))</f>
        <v/>
      </c>
      <c r="D381" s="78" t="str">
        <f t="shared" si="35"/>
        <v/>
      </c>
      <c r="E381" s="78" t="str">
        <f t="shared" si="41"/>
        <v/>
      </c>
      <c r="F381" s="107"/>
      <c r="G381" s="78" t="str">
        <f t="shared" si="36"/>
        <v/>
      </c>
      <c r="H381" s="78" t="str">
        <f t="shared" si="37"/>
        <v/>
      </c>
      <c r="I381" s="78" t="str">
        <f t="shared" si="38"/>
        <v/>
      </c>
      <c r="J381" s="78"/>
      <c r="K381" s="78" t="str">
        <f t="shared" si="39"/>
        <v/>
      </c>
      <c r="L381" s="78"/>
      <c r="M381" s="78" t="str">
        <f>IF(B381="","",IF(Rounding="Yes",ROUND(SUM($K$36:K381),2),SUM($K$36:K381)))</f>
        <v/>
      </c>
    </row>
    <row r="382" spans="2:13" ht="20" customHeight="1" x14ac:dyDescent="0.35">
      <c r="B382" s="87" t="str">
        <f t="shared" si="40"/>
        <v/>
      </c>
      <c r="C382" s="106" t="str" cm="1">
        <f t="array" ref="C382">IF(B382="","",_xlfn.IFS(Payment_Freq="Monthly",EDATE(C381,1),Payment_Freq="Annually",EDATE(C381,12),Payment_Freq="Weekly",C381+7,Payment_Freq="Bi-Weekly",C381+14,Payment_Freq="Semi-Monthly",C381+15,Payment_Freq="Semi-Annually",EDATE(C381,6),Payment_Freq="Quarterly",EDATE(C381,4)))</f>
        <v/>
      </c>
      <c r="D382" s="78" t="str">
        <f t="shared" si="35"/>
        <v/>
      </c>
      <c r="E382" s="78" t="str">
        <f t="shared" si="41"/>
        <v/>
      </c>
      <c r="F382" s="107"/>
      <c r="G382" s="78" t="str">
        <f t="shared" si="36"/>
        <v/>
      </c>
      <c r="H382" s="78" t="str">
        <f t="shared" si="37"/>
        <v/>
      </c>
      <c r="I382" s="78" t="str">
        <f t="shared" si="38"/>
        <v/>
      </c>
      <c r="J382" s="78"/>
      <c r="K382" s="78" t="str">
        <f t="shared" si="39"/>
        <v/>
      </c>
      <c r="L382" s="78"/>
      <c r="M382" s="78" t="str">
        <f>IF(B382="","",IF(Rounding="Yes",ROUND(SUM($K$36:K382),2),SUM($K$36:K382)))</f>
        <v/>
      </c>
    </row>
    <row r="383" spans="2:13" ht="20" customHeight="1" x14ac:dyDescent="0.35">
      <c r="B383" s="87" t="str">
        <f t="shared" si="40"/>
        <v/>
      </c>
      <c r="C383" s="106" t="str" cm="1">
        <f t="array" ref="C383">IF(B383="","",_xlfn.IFS(Payment_Freq="Monthly",EDATE(C382,1),Payment_Freq="Annually",EDATE(C382,12),Payment_Freq="Weekly",C382+7,Payment_Freq="Bi-Weekly",C382+14,Payment_Freq="Semi-Monthly",C382+15,Payment_Freq="Semi-Annually",EDATE(C382,6),Payment_Freq="Quarterly",EDATE(C382,4)))</f>
        <v/>
      </c>
      <c r="D383" s="78" t="str">
        <f t="shared" si="35"/>
        <v/>
      </c>
      <c r="E383" s="78" t="str">
        <f t="shared" si="41"/>
        <v/>
      </c>
      <c r="F383" s="107"/>
      <c r="G383" s="78" t="str">
        <f t="shared" si="36"/>
        <v/>
      </c>
      <c r="H383" s="78" t="str">
        <f t="shared" si="37"/>
        <v/>
      </c>
      <c r="I383" s="78" t="str">
        <f t="shared" si="38"/>
        <v/>
      </c>
      <c r="J383" s="78"/>
      <c r="K383" s="78" t="str">
        <f t="shared" si="39"/>
        <v/>
      </c>
      <c r="L383" s="78"/>
      <c r="M383" s="78" t="str">
        <f>IF(B383="","",IF(Rounding="Yes",ROUND(SUM($K$36:K383),2),SUM($K$36:K383)))</f>
        <v/>
      </c>
    </row>
    <row r="384" spans="2:13" ht="20" customHeight="1" x14ac:dyDescent="0.35">
      <c r="B384" s="87" t="str">
        <f t="shared" si="40"/>
        <v/>
      </c>
      <c r="C384" s="106" t="str" cm="1">
        <f t="array" ref="C384">IF(B384="","",_xlfn.IFS(Payment_Freq="Monthly",EDATE(C383,1),Payment_Freq="Annually",EDATE(C383,12),Payment_Freq="Weekly",C383+7,Payment_Freq="Bi-Weekly",C383+14,Payment_Freq="Semi-Monthly",C383+15,Payment_Freq="Semi-Annually",EDATE(C383,6),Payment_Freq="Quarterly",EDATE(C383,4)))</f>
        <v/>
      </c>
      <c r="D384" s="78" t="str">
        <f t="shared" si="35"/>
        <v/>
      </c>
      <c r="E384" s="78" t="str">
        <f t="shared" si="41"/>
        <v/>
      </c>
      <c r="F384" s="107"/>
      <c r="G384" s="78" t="str">
        <f t="shared" si="36"/>
        <v/>
      </c>
      <c r="H384" s="78" t="str">
        <f t="shared" si="37"/>
        <v/>
      </c>
      <c r="I384" s="78" t="str">
        <f t="shared" si="38"/>
        <v/>
      </c>
      <c r="J384" s="78"/>
      <c r="K384" s="78" t="str">
        <f t="shared" si="39"/>
        <v/>
      </c>
      <c r="L384" s="78"/>
      <c r="M384" s="78" t="str">
        <f>IF(B384="","",IF(Rounding="Yes",ROUND(SUM($K$36:K384),2),SUM($K$36:K384)))</f>
        <v/>
      </c>
    </row>
    <row r="385" spans="2:13" ht="20" customHeight="1" x14ac:dyDescent="0.35">
      <c r="B385" s="87" t="str">
        <f t="shared" si="40"/>
        <v/>
      </c>
      <c r="C385" s="106" t="str" cm="1">
        <f t="array" ref="C385">IF(B385="","",_xlfn.IFS(Payment_Freq="Monthly",EDATE(C384,1),Payment_Freq="Annually",EDATE(C384,12),Payment_Freq="Weekly",C384+7,Payment_Freq="Bi-Weekly",C384+14,Payment_Freq="Semi-Monthly",C384+15,Payment_Freq="Semi-Annually",EDATE(C384,6),Payment_Freq="Quarterly",EDATE(C384,4)))</f>
        <v/>
      </c>
      <c r="D385" s="78" t="str">
        <f t="shared" si="35"/>
        <v/>
      </c>
      <c r="E385" s="78" t="str">
        <f t="shared" si="41"/>
        <v/>
      </c>
      <c r="F385" s="107"/>
      <c r="G385" s="78" t="str">
        <f t="shared" si="36"/>
        <v/>
      </c>
      <c r="H385" s="78" t="str">
        <f t="shared" si="37"/>
        <v/>
      </c>
      <c r="I385" s="78" t="str">
        <f t="shared" si="38"/>
        <v/>
      </c>
      <c r="J385" s="78"/>
      <c r="K385" s="78" t="str">
        <f t="shared" si="39"/>
        <v/>
      </c>
      <c r="L385" s="78"/>
      <c r="M385" s="78" t="str">
        <f>IF(B385="","",IF(Rounding="Yes",ROUND(SUM($K$36:K385),2),SUM($K$36:K385)))</f>
        <v/>
      </c>
    </row>
    <row r="386" spans="2:13" ht="20" customHeight="1" x14ac:dyDescent="0.35">
      <c r="B386" s="87" t="str">
        <f t="shared" si="40"/>
        <v/>
      </c>
      <c r="C386" s="106" t="str" cm="1">
        <f t="array" ref="C386">IF(B386="","",_xlfn.IFS(Payment_Freq="Monthly",EDATE(C385,1),Payment_Freq="Annually",EDATE(C385,12),Payment_Freq="Weekly",C385+7,Payment_Freq="Bi-Weekly",C385+14,Payment_Freq="Semi-Monthly",C385+15,Payment_Freq="Semi-Annually",EDATE(C385,6),Payment_Freq="Quarterly",EDATE(C385,4)))</f>
        <v/>
      </c>
      <c r="D386" s="78" t="str">
        <f t="shared" si="35"/>
        <v/>
      </c>
      <c r="E386" s="78" t="str">
        <f t="shared" si="41"/>
        <v/>
      </c>
      <c r="F386" s="107"/>
      <c r="G386" s="78" t="str">
        <f t="shared" si="36"/>
        <v/>
      </c>
      <c r="H386" s="78" t="str">
        <f t="shared" si="37"/>
        <v/>
      </c>
      <c r="I386" s="78" t="str">
        <f t="shared" si="38"/>
        <v/>
      </c>
      <c r="J386" s="78"/>
      <c r="K386" s="78" t="str">
        <f t="shared" si="39"/>
        <v/>
      </c>
      <c r="L386" s="78"/>
      <c r="M386" s="78" t="str">
        <f>IF(B386="","",IF(Rounding="Yes",ROUND(SUM($K$36:K386),2),SUM($K$36:K386)))</f>
        <v/>
      </c>
    </row>
    <row r="387" spans="2:13" ht="20" customHeight="1" x14ac:dyDescent="0.35">
      <c r="B387" s="87" t="str">
        <f t="shared" si="40"/>
        <v/>
      </c>
      <c r="C387" s="106" t="str" cm="1">
        <f t="array" ref="C387">IF(B387="","",_xlfn.IFS(Payment_Freq="Monthly",EDATE(C386,1),Payment_Freq="Annually",EDATE(C386,12),Payment_Freq="Weekly",C386+7,Payment_Freq="Bi-Weekly",C386+14,Payment_Freq="Semi-Monthly",C386+15,Payment_Freq="Semi-Annually",EDATE(C386,6),Payment_Freq="Quarterly",EDATE(C386,4)))</f>
        <v/>
      </c>
      <c r="D387" s="78" t="str">
        <f t="shared" si="35"/>
        <v/>
      </c>
      <c r="E387" s="78" t="str">
        <f t="shared" si="41"/>
        <v/>
      </c>
      <c r="F387" s="107"/>
      <c r="G387" s="78" t="str">
        <f t="shared" si="36"/>
        <v/>
      </c>
      <c r="H387" s="78" t="str">
        <f t="shared" si="37"/>
        <v/>
      </c>
      <c r="I387" s="78" t="str">
        <f t="shared" si="38"/>
        <v/>
      </c>
      <c r="J387" s="78"/>
      <c r="K387" s="78" t="str">
        <f t="shared" si="39"/>
        <v/>
      </c>
      <c r="L387" s="78"/>
      <c r="M387" s="78" t="str">
        <f>IF(B387="","",IF(Rounding="Yes",ROUND(SUM($K$36:K387),2),SUM($K$36:K387)))</f>
        <v/>
      </c>
    </row>
    <row r="388" spans="2:13" ht="20" customHeight="1" x14ac:dyDescent="0.35">
      <c r="B388" s="87" t="str">
        <f t="shared" si="40"/>
        <v/>
      </c>
      <c r="C388" s="106" t="str" cm="1">
        <f t="array" ref="C388">IF(B388="","",_xlfn.IFS(Payment_Freq="Monthly",EDATE(C387,1),Payment_Freq="Annually",EDATE(C387,12),Payment_Freq="Weekly",C387+7,Payment_Freq="Bi-Weekly",C387+14,Payment_Freq="Semi-Monthly",C387+15,Payment_Freq="Semi-Annually",EDATE(C387,6),Payment_Freq="Quarterly",EDATE(C387,4)))</f>
        <v/>
      </c>
      <c r="D388" s="78" t="str">
        <f t="shared" si="35"/>
        <v/>
      </c>
      <c r="E388" s="78" t="str">
        <f t="shared" si="41"/>
        <v/>
      </c>
      <c r="F388" s="107"/>
      <c r="G388" s="78" t="str">
        <f t="shared" si="36"/>
        <v/>
      </c>
      <c r="H388" s="78" t="str">
        <f t="shared" si="37"/>
        <v/>
      </c>
      <c r="I388" s="78" t="str">
        <f t="shared" si="38"/>
        <v/>
      </c>
      <c r="J388" s="78"/>
      <c r="K388" s="78" t="str">
        <f t="shared" si="39"/>
        <v/>
      </c>
      <c r="L388" s="78"/>
      <c r="M388" s="78" t="str">
        <f>IF(B388="","",IF(Rounding="Yes",ROUND(SUM($K$36:K388),2),SUM($K$36:K388)))</f>
        <v/>
      </c>
    </row>
    <row r="389" spans="2:13" ht="20" customHeight="1" x14ac:dyDescent="0.35">
      <c r="B389" s="87" t="str">
        <f t="shared" si="40"/>
        <v/>
      </c>
      <c r="C389" s="106" t="str" cm="1">
        <f t="array" ref="C389">IF(B389="","",_xlfn.IFS(Payment_Freq="Monthly",EDATE(C388,1),Payment_Freq="Annually",EDATE(C388,12),Payment_Freq="Weekly",C388+7,Payment_Freq="Bi-Weekly",C388+14,Payment_Freq="Semi-Monthly",C388+15,Payment_Freq="Semi-Annually",EDATE(C388,6),Payment_Freq="Quarterly",EDATE(C388,4)))</f>
        <v/>
      </c>
      <c r="D389" s="78" t="str">
        <f t="shared" si="35"/>
        <v/>
      </c>
      <c r="E389" s="78" t="str">
        <f t="shared" si="41"/>
        <v/>
      </c>
      <c r="F389" s="107"/>
      <c r="G389" s="78" t="str">
        <f t="shared" si="36"/>
        <v/>
      </c>
      <c r="H389" s="78" t="str">
        <f t="shared" si="37"/>
        <v/>
      </c>
      <c r="I389" s="78" t="str">
        <f t="shared" si="38"/>
        <v/>
      </c>
      <c r="J389" s="78"/>
      <c r="K389" s="78" t="str">
        <f t="shared" si="39"/>
        <v/>
      </c>
      <c r="L389" s="78"/>
      <c r="M389" s="78" t="str">
        <f>IF(B389="","",IF(Rounding="Yes",ROUND(SUM($K$36:K389),2),SUM($K$36:K389)))</f>
        <v/>
      </c>
    </row>
    <row r="390" spans="2:13" ht="20" customHeight="1" x14ac:dyDescent="0.35">
      <c r="B390" s="87" t="str">
        <f t="shared" si="40"/>
        <v/>
      </c>
      <c r="C390" s="106" t="str" cm="1">
        <f t="array" ref="C390">IF(B390="","",_xlfn.IFS(Payment_Freq="Monthly",EDATE(C389,1),Payment_Freq="Annually",EDATE(C389,12),Payment_Freq="Weekly",C389+7,Payment_Freq="Bi-Weekly",C389+14,Payment_Freq="Semi-Monthly",C389+15,Payment_Freq="Semi-Annually",EDATE(C389,6),Payment_Freq="Quarterly",EDATE(C389,4)))</f>
        <v/>
      </c>
      <c r="D390" s="78" t="str">
        <f t="shared" si="35"/>
        <v/>
      </c>
      <c r="E390" s="78" t="str">
        <f t="shared" si="41"/>
        <v/>
      </c>
      <c r="F390" s="107"/>
      <c r="G390" s="78" t="str">
        <f t="shared" si="36"/>
        <v/>
      </c>
      <c r="H390" s="78" t="str">
        <f t="shared" si="37"/>
        <v/>
      </c>
      <c r="I390" s="78" t="str">
        <f t="shared" si="38"/>
        <v/>
      </c>
      <c r="J390" s="78"/>
      <c r="K390" s="78" t="str">
        <f t="shared" si="39"/>
        <v/>
      </c>
      <c r="L390" s="78"/>
      <c r="M390" s="78" t="str">
        <f>IF(B390="","",IF(Rounding="Yes",ROUND(SUM($K$36:K390),2),SUM($K$36:K390)))</f>
        <v/>
      </c>
    </row>
    <row r="391" spans="2:13" ht="20" customHeight="1" x14ac:dyDescent="0.35">
      <c r="B391" s="87" t="str">
        <f t="shared" si="40"/>
        <v/>
      </c>
      <c r="C391" s="106" t="str" cm="1">
        <f t="array" ref="C391">IF(B391="","",_xlfn.IFS(Payment_Freq="Monthly",EDATE(C390,1),Payment_Freq="Annually",EDATE(C390,12),Payment_Freq="Weekly",C390+7,Payment_Freq="Bi-Weekly",C390+14,Payment_Freq="Semi-Monthly",C390+15,Payment_Freq="Semi-Annually",EDATE(C390,6),Payment_Freq="Quarterly",EDATE(C390,4)))</f>
        <v/>
      </c>
      <c r="D391" s="78" t="str">
        <f t="shared" si="35"/>
        <v/>
      </c>
      <c r="E391" s="78" t="str">
        <f t="shared" si="41"/>
        <v/>
      </c>
      <c r="F391" s="107"/>
      <c r="G391" s="78" t="str">
        <f t="shared" si="36"/>
        <v/>
      </c>
      <c r="H391" s="78" t="str">
        <f t="shared" si="37"/>
        <v/>
      </c>
      <c r="I391" s="78" t="str">
        <f t="shared" si="38"/>
        <v/>
      </c>
      <c r="J391" s="78"/>
      <c r="K391" s="78" t="str">
        <f t="shared" si="39"/>
        <v/>
      </c>
      <c r="L391" s="78"/>
      <c r="M391" s="78" t="str">
        <f>IF(B391="","",IF(Rounding="Yes",ROUND(SUM($K$36:K391),2),SUM($K$36:K391)))</f>
        <v/>
      </c>
    </row>
    <row r="392" spans="2:13" ht="20" customHeight="1" x14ac:dyDescent="0.35">
      <c r="B392" s="87" t="str">
        <f t="shared" si="40"/>
        <v/>
      </c>
      <c r="C392" s="106" t="str" cm="1">
        <f t="array" ref="C392">IF(B392="","",_xlfn.IFS(Payment_Freq="Monthly",EDATE(C391,1),Payment_Freq="Annually",EDATE(C391,12),Payment_Freq="Weekly",C391+7,Payment_Freq="Bi-Weekly",C391+14,Payment_Freq="Semi-Monthly",C391+15,Payment_Freq="Semi-Annually",EDATE(C391,6),Payment_Freq="Quarterly",EDATE(C391,4)))</f>
        <v/>
      </c>
      <c r="D392" s="78" t="str">
        <f t="shared" si="35"/>
        <v/>
      </c>
      <c r="E392" s="78" t="str">
        <f t="shared" si="41"/>
        <v/>
      </c>
      <c r="F392" s="107"/>
      <c r="G392" s="78" t="str">
        <f t="shared" si="36"/>
        <v/>
      </c>
      <c r="H392" s="78" t="str">
        <f t="shared" si="37"/>
        <v/>
      </c>
      <c r="I392" s="78" t="str">
        <f t="shared" si="38"/>
        <v/>
      </c>
      <c r="J392" s="78"/>
      <c r="K392" s="78" t="str">
        <f t="shared" si="39"/>
        <v/>
      </c>
      <c r="L392" s="78"/>
      <c r="M392" s="78" t="str">
        <f>IF(B392="","",IF(Rounding="Yes",ROUND(SUM($K$36:K392),2),SUM($K$36:K392)))</f>
        <v/>
      </c>
    </row>
    <row r="393" spans="2:13" ht="20" customHeight="1" x14ac:dyDescent="0.35">
      <c r="B393" s="87" t="str">
        <f t="shared" si="40"/>
        <v/>
      </c>
      <c r="C393" s="106" t="str" cm="1">
        <f t="array" ref="C393">IF(B393="","",_xlfn.IFS(Payment_Freq="Monthly",EDATE(C392,1),Payment_Freq="Annually",EDATE(C392,12),Payment_Freq="Weekly",C392+7,Payment_Freq="Bi-Weekly",C392+14,Payment_Freq="Semi-Monthly",C392+15,Payment_Freq="Semi-Annually",EDATE(C392,6),Payment_Freq="Quarterly",EDATE(C392,4)))</f>
        <v/>
      </c>
      <c r="D393" s="78" t="str">
        <f t="shared" si="35"/>
        <v/>
      </c>
      <c r="E393" s="78" t="str">
        <f t="shared" si="41"/>
        <v/>
      </c>
      <c r="F393" s="107"/>
      <c r="G393" s="78" t="str">
        <f t="shared" si="36"/>
        <v/>
      </c>
      <c r="H393" s="78" t="str">
        <f t="shared" si="37"/>
        <v/>
      </c>
      <c r="I393" s="78" t="str">
        <f t="shared" si="38"/>
        <v/>
      </c>
      <c r="J393" s="78"/>
      <c r="K393" s="78" t="str">
        <f t="shared" si="39"/>
        <v/>
      </c>
      <c r="L393" s="78"/>
      <c r="M393" s="78" t="str">
        <f>IF(B393="","",IF(Rounding="Yes",ROUND(SUM($K$36:K393),2),SUM($K$36:K393)))</f>
        <v/>
      </c>
    </row>
    <row r="394" spans="2:13" ht="20" customHeight="1" x14ac:dyDescent="0.35">
      <c r="B394" s="87" t="str">
        <f t="shared" si="40"/>
        <v/>
      </c>
      <c r="C394" s="106" t="str" cm="1">
        <f t="array" ref="C394">IF(B394="","",_xlfn.IFS(Payment_Freq="Monthly",EDATE(C393,1),Payment_Freq="Annually",EDATE(C393,12),Payment_Freq="Weekly",C393+7,Payment_Freq="Bi-Weekly",C393+14,Payment_Freq="Semi-Monthly",C393+15,Payment_Freq="Semi-Annually",EDATE(C393,6),Payment_Freq="Quarterly",EDATE(C393,4)))</f>
        <v/>
      </c>
      <c r="D394" s="78" t="str">
        <f t="shared" si="35"/>
        <v/>
      </c>
      <c r="E394" s="78" t="str">
        <f t="shared" si="41"/>
        <v/>
      </c>
      <c r="F394" s="107"/>
      <c r="G394" s="78" t="str">
        <f t="shared" si="36"/>
        <v/>
      </c>
      <c r="H394" s="78" t="str">
        <f t="shared" si="37"/>
        <v/>
      </c>
      <c r="I394" s="78" t="str">
        <f t="shared" si="38"/>
        <v/>
      </c>
      <c r="J394" s="78"/>
      <c r="K394" s="78" t="str">
        <f t="shared" si="39"/>
        <v/>
      </c>
      <c r="L394" s="78"/>
      <c r="M394" s="78" t="str">
        <f>IF(B394="","",IF(Rounding="Yes",ROUND(SUM($K$36:K394),2),SUM($K$36:K394)))</f>
        <v/>
      </c>
    </row>
    <row r="395" spans="2:13" ht="20" customHeight="1" x14ac:dyDescent="0.35">
      <c r="B395" s="87" t="str">
        <f t="shared" si="40"/>
        <v/>
      </c>
      <c r="C395" s="106" t="str" cm="1">
        <f t="array" ref="C395">IF(B395="","",_xlfn.IFS(Payment_Freq="Monthly",EDATE(C394,1),Payment_Freq="Annually",EDATE(C394,12),Payment_Freq="Weekly",C394+7,Payment_Freq="Bi-Weekly",C394+14,Payment_Freq="Semi-Monthly",C394+15,Payment_Freq="Semi-Annually",EDATE(C394,6),Payment_Freq="Quarterly",EDATE(C394,4)))</f>
        <v/>
      </c>
      <c r="D395" s="78" t="str">
        <f t="shared" si="35"/>
        <v/>
      </c>
      <c r="E395" s="78" t="str">
        <f t="shared" si="41"/>
        <v/>
      </c>
      <c r="F395" s="107"/>
      <c r="G395" s="78" t="str">
        <f t="shared" si="36"/>
        <v/>
      </c>
      <c r="H395" s="78" t="str">
        <f t="shared" si="37"/>
        <v/>
      </c>
      <c r="I395" s="78" t="str">
        <f t="shared" si="38"/>
        <v/>
      </c>
      <c r="J395" s="78"/>
      <c r="K395" s="78" t="str">
        <f t="shared" si="39"/>
        <v/>
      </c>
      <c r="L395" s="78"/>
      <c r="M395" s="78" t="str">
        <f>IF(B395="","",IF(Rounding="Yes",ROUND(SUM($K$36:K395),2),SUM($K$36:K395)))</f>
        <v/>
      </c>
    </row>
    <row r="396" spans="2:13" ht="20" customHeight="1" x14ac:dyDescent="0.35">
      <c r="B396" s="87" t="str">
        <f t="shared" si="40"/>
        <v/>
      </c>
      <c r="C396" s="106" t="str" cm="1">
        <f t="array" ref="C396">IF(B396="","",_xlfn.IFS(Payment_Freq="Monthly",EDATE(C395,1),Payment_Freq="Annually",EDATE(C395,12),Payment_Freq="Weekly",C395+7,Payment_Freq="Bi-Weekly",C395+14,Payment_Freq="Semi-Monthly",C395+15,Payment_Freq="Semi-Annually",EDATE(C395,6),Payment_Freq="Quarterly",EDATE(C395,4)))</f>
        <v/>
      </c>
      <c r="D396" s="78" t="str">
        <f t="shared" si="35"/>
        <v/>
      </c>
      <c r="E396" s="78" t="str">
        <f t="shared" si="41"/>
        <v/>
      </c>
      <c r="F396" s="107"/>
      <c r="G396" s="78" t="str">
        <f t="shared" si="36"/>
        <v/>
      </c>
      <c r="H396" s="78" t="str">
        <f t="shared" si="37"/>
        <v/>
      </c>
      <c r="I396" s="78" t="str">
        <f t="shared" si="38"/>
        <v/>
      </c>
      <c r="J396" s="78"/>
      <c r="K396" s="78" t="str">
        <f t="shared" si="39"/>
        <v/>
      </c>
      <c r="L396" s="78"/>
      <c r="M396" s="78" t="str">
        <f>IF(B396="","",IF(Rounding="Yes",ROUND(SUM($K$36:K396),2),SUM($K$36:K396)))</f>
        <v/>
      </c>
    </row>
    <row r="397" spans="2:13" ht="20" customHeight="1" x14ac:dyDescent="0.35">
      <c r="B397" s="87" t="str">
        <f t="shared" si="40"/>
        <v/>
      </c>
      <c r="C397" s="106" t="str" cm="1">
        <f t="array" ref="C397">IF(B397="","",_xlfn.IFS(Payment_Freq="Monthly",EDATE(C396,1),Payment_Freq="Annually",EDATE(C396,12),Payment_Freq="Weekly",C396+7,Payment_Freq="Bi-Weekly",C396+14,Payment_Freq="Semi-Monthly",C396+15,Payment_Freq="Semi-Annually",EDATE(C396,6),Payment_Freq="Quarterly",EDATE(C396,4)))</f>
        <v/>
      </c>
      <c r="D397" s="78" t="str">
        <f t="shared" si="35"/>
        <v/>
      </c>
      <c r="E397" s="78" t="str">
        <f t="shared" si="41"/>
        <v/>
      </c>
      <c r="F397" s="107"/>
      <c r="G397" s="78" t="str">
        <f t="shared" si="36"/>
        <v/>
      </c>
      <c r="H397" s="78" t="str">
        <f t="shared" si="37"/>
        <v/>
      </c>
      <c r="I397" s="78" t="str">
        <f t="shared" si="38"/>
        <v/>
      </c>
      <c r="J397" s="78"/>
      <c r="K397" s="78" t="str">
        <f t="shared" si="39"/>
        <v/>
      </c>
      <c r="L397" s="78"/>
      <c r="M397" s="78" t="str">
        <f>IF(B397="","",IF(Rounding="Yes",ROUND(SUM($K$36:K397),2),SUM($K$36:K397)))</f>
        <v/>
      </c>
    </row>
    <row r="398" spans="2:13" ht="20" customHeight="1" x14ac:dyDescent="0.35">
      <c r="B398" s="87" t="str">
        <f t="shared" si="40"/>
        <v/>
      </c>
      <c r="C398" s="106" t="str" cm="1">
        <f t="array" ref="C398">IF(B398="","",_xlfn.IFS(Payment_Freq="Monthly",EDATE(C397,1),Payment_Freq="Annually",EDATE(C397,12),Payment_Freq="Weekly",C397+7,Payment_Freq="Bi-Weekly",C397+14,Payment_Freq="Semi-Monthly",C397+15,Payment_Freq="Semi-Annually",EDATE(C397,6),Payment_Freq="Quarterly",EDATE(C397,4)))</f>
        <v/>
      </c>
      <c r="D398" s="78" t="str">
        <f t="shared" si="35"/>
        <v/>
      </c>
      <c r="E398" s="78" t="str">
        <f t="shared" si="41"/>
        <v/>
      </c>
      <c r="F398" s="107"/>
      <c r="G398" s="78" t="str">
        <f t="shared" si="36"/>
        <v/>
      </c>
      <c r="H398" s="78" t="str">
        <f t="shared" si="37"/>
        <v/>
      </c>
      <c r="I398" s="78" t="str">
        <f t="shared" si="38"/>
        <v/>
      </c>
      <c r="J398" s="78"/>
      <c r="K398" s="78" t="str">
        <f t="shared" si="39"/>
        <v/>
      </c>
      <c r="L398" s="78"/>
      <c r="M398" s="78" t="str">
        <f>IF(B398="","",IF(Rounding="Yes",ROUND(SUM($K$36:K398),2),SUM($K$36:K398)))</f>
        <v/>
      </c>
    </row>
    <row r="399" spans="2:13" ht="20" customHeight="1" x14ac:dyDescent="0.35">
      <c r="B399" s="87" t="str">
        <f t="shared" si="40"/>
        <v/>
      </c>
      <c r="C399" s="106" t="str" cm="1">
        <f t="array" ref="C399">IF(B399="","",_xlfn.IFS(Payment_Freq="Monthly",EDATE(C398,1),Payment_Freq="Annually",EDATE(C398,12),Payment_Freq="Weekly",C398+7,Payment_Freq="Bi-Weekly",C398+14,Payment_Freq="Semi-Monthly",C398+15,Payment_Freq="Semi-Annually",EDATE(C398,6),Payment_Freq="Quarterly",EDATE(C398,4)))</f>
        <v/>
      </c>
      <c r="D399" s="78" t="str">
        <f t="shared" si="35"/>
        <v/>
      </c>
      <c r="E399" s="78" t="str">
        <f t="shared" si="41"/>
        <v/>
      </c>
      <c r="F399" s="107"/>
      <c r="G399" s="78" t="str">
        <f t="shared" si="36"/>
        <v/>
      </c>
      <c r="H399" s="78" t="str">
        <f t="shared" si="37"/>
        <v/>
      </c>
      <c r="I399" s="78" t="str">
        <f t="shared" si="38"/>
        <v/>
      </c>
      <c r="J399" s="78"/>
      <c r="K399" s="78" t="str">
        <f t="shared" si="39"/>
        <v/>
      </c>
      <c r="L399" s="78"/>
      <c r="M399" s="78" t="str">
        <f>IF(B399="","",IF(Rounding="Yes",ROUND(SUM($K$36:K399),2),SUM($K$36:K399)))</f>
        <v/>
      </c>
    </row>
    <row r="400" spans="2:13" ht="20" customHeight="1" x14ac:dyDescent="0.35">
      <c r="B400" s="87" t="str">
        <f t="shared" si="40"/>
        <v/>
      </c>
      <c r="C400" s="106" t="str" cm="1">
        <f t="array" ref="C400">IF(B400="","",_xlfn.IFS(Payment_Freq="Monthly",EDATE(C399,1),Payment_Freq="Annually",EDATE(C399,12),Payment_Freq="Weekly",C399+7,Payment_Freq="Bi-Weekly",C399+14,Payment_Freq="Semi-Monthly",C399+15,Payment_Freq="Semi-Annually",EDATE(C399,6),Payment_Freq="Quarterly",EDATE(C399,4)))</f>
        <v/>
      </c>
      <c r="D400" s="78" t="str">
        <f t="shared" si="35"/>
        <v/>
      </c>
      <c r="E400" s="78" t="str">
        <f t="shared" si="41"/>
        <v/>
      </c>
      <c r="F400" s="107"/>
      <c r="G400" s="78" t="str">
        <f t="shared" si="36"/>
        <v/>
      </c>
      <c r="H400" s="78" t="str">
        <f t="shared" si="37"/>
        <v/>
      </c>
      <c r="I400" s="78" t="str">
        <f t="shared" si="38"/>
        <v/>
      </c>
      <c r="J400" s="78"/>
      <c r="K400" s="78" t="str">
        <f t="shared" si="39"/>
        <v/>
      </c>
      <c r="L400" s="78"/>
      <c r="M400" s="78" t="str">
        <f>IF(B400="","",IF(Rounding="Yes",ROUND(SUM($K$36:K400),2),SUM($K$36:K400)))</f>
        <v/>
      </c>
    </row>
    <row r="401" spans="2:13" ht="20" customHeight="1" x14ac:dyDescent="0.35">
      <c r="B401" s="87" t="str">
        <f t="shared" si="40"/>
        <v/>
      </c>
      <c r="C401" s="106" t="str" cm="1">
        <f t="array" ref="C401">IF(B401="","",_xlfn.IFS(Payment_Freq="Monthly",EDATE(C400,1),Payment_Freq="Annually",EDATE(C400,12),Payment_Freq="Weekly",C400+7,Payment_Freq="Bi-Weekly",C400+14,Payment_Freq="Semi-Monthly",C400+15,Payment_Freq="Semi-Annually",EDATE(C400,6),Payment_Freq="Quarterly",EDATE(C400,4)))</f>
        <v/>
      </c>
      <c r="D401" s="78" t="str">
        <f t="shared" si="35"/>
        <v/>
      </c>
      <c r="E401" s="78" t="str">
        <f t="shared" si="41"/>
        <v/>
      </c>
      <c r="F401" s="107"/>
      <c r="G401" s="78" t="str">
        <f t="shared" si="36"/>
        <v/>
      </c>
      <c r="H401" s="78" t="str">
        <f t="shared" si="37"/>
        <v/>
      </c>
      <c r="I401" s="78" t="str">
        <f t="shared" si="38"/>
        <v/>
      </c>
      <c r="J401" s="78"/>
      <c r="K401" s="78" t="str">
        <f t="shared" si="39"/>
        <v/>
      </c>
      <c r="L401" s="78"/>
      <c r="M401" s="78" t="str">
        <f>IF(B401="","",IF(Rounding="Yes",ROUND(SUM($K$36:K401),2),SUM($K$36:K401)))</f>
        <v/>
      </c>
    </row>
    <row r="402" spans="2:13" ht="20" customHeight="1" x14ac:dyDescent="0.35">
      <c r="B402" s="87" t="str">
        <f t="shared" si="40"/>
        <v/>
      </c>
      <c r="C402" s="106" t="str" cm="1">
        <f t="array" ref="C402">IF(B402="","",_xlfn.IFS(Payment_Freq="Monthly",EDATE(C401,1),Payment_Freq="Annually",EDATE(C401,12),Payment_Freq="Weekly",C401+7,Payment_Freq="Bi-Weekly",C401+14,Payment_Freq="Semi-Monthly",C401+15,Payment_Freq="Semi-Annually",EDATE(C401,6),Payment_Freq="Quarterly",EDATE(C401,4)))</f>
        <v/>
      </c>
      <c r="D402" s="78" t="str">
        <f t="shared" si="35"/>
        <v/>
      </c>
      <c r="E402" s="78" t="str">
        <f t="shared" si="41"/>
        <v/>
      </c>
      <c r="F402" s="107"/>
      <c r="G402" s="78" t="str">
        <f t="shared" si="36"/>
        <v/>
      </c>
      <c r="H402" s="78" t="str">
        <f t="shared" si="37"/>
        <v/>
      </c>
      <c r="I402" s="78" t="str">
        <f t="shared" si="38"/>
        <v/>
      </c>
      <c r="J402" s="78"/>
      <c r="K402" s="78" t="str">
        <f t="shared" si="39"/>
        <v/>
      </c>
      <c r="L402" s="78"/>
      <c r="M402" s="78" t="str">
        <f>IF(B402="","",IF(Rounding="Yes",ROUND(SUM($K$36:K402),2),SUM($K$36:K402)))</f>
        <v/>
      </c>
    </row>
    <row r="403" spans="2:13" ht="20" customHeight="1" x14ac:dyDescent="0.35">
      <c r="B403" s="87" t="str">
        <f t="shared" si="40"/>
        <v/>
      </c>
      <c r="C403" s="106" t="str" cm="1">
        <f t="array" ref="C403">IF(B403="","",_xlfn.IFS(Payment_Freq="Monthly",EDATE(C402,1),Payment_Freq="Annually",EDATE(C402,12),Payment_Freq="Weekly",C402+7,Payment_Freq="Bi-Weekly",C402+14,Payment_Freq="Semi-Monthly",C402+15,Payment_Freq="Semi-Annually",EDATE(C402,6),Payment_Freq="Quarterly",EDATE(C402,4)))</f>
        <v/>
      </c>
      <c r="D403" s="78" t="str">
        <f t="shared" si="35"/>
        <v/>
      </c>
      <c r="E403" s="78" t="str">
        <f t="shared" si="41"/>
        <v/>
      </c>
      <c r="F403" s="107"/>
      <c r="G403" s="78" t="str">
        <f t="shared" si="36"/>
        <v/>
      </c>
      <c r="H403" s="78" t="str">
        <f t="shared" si="37"/>
        <v/>
      </c>
      <c r="I403" s="78" t="str">
        <f t="shared" si="38"/>
        <v/>
      </c>
      <c r="J403" s="78"/>
      <c r="K403" s="78" t="str">
        <f t="shared" si="39"/>
        <v/>
      </c>
      <c r="L403" s="78"/>
      <c r="M403" s="78" t="str">
        <f>IF(B403="","",IF(Rounding="Yes",ROUND(SUM($K$36:K403),2),SUM($K$36:K403)))</f>
        <v/>
      </c>
    </row>
    <row r="404" spans="2:13" ht="20" customHeight="1" x14ac:dyDescent="0.35">
      <c r="B404" s="87" t="str">
        <f t="shared" si="40"/>
        <v/>
      </c>
      <c r="C404" s="106" t="str" cm="1">
        <f t="array" ref="C404">IF(B404="","",_xlfn.IFS(Payment_Freq="Monthly",EDATE(C403,1),Payment_Freq="Annually",EDATE(C403,12),Payment_Freq="Weekly",C403+7,Payment_Freq="Bi-Weekly",C403+14,Payment_Freq="Semi-Monthly",C403+15,Payment_Freq="Semi-Annually",EDATE(C403,6),Payment_Freq="Quarterly",EDATE(C403,4)))</f>
        <v/>
      </c>
      <c r="D404" s="78" t="str">
        <f t="shared" si="35"/>
        <v/>
      </c>
      <c r="E404" s="78" t="str">
        <f t="shared" si="41"/>
        <v/>
      </c>
      <c r="F404" s="107"/>
      <c r="G404" s="78" t="str">
        <f t="shared" si="36"/>
        <v/>
      </c>
      <c r="H404" s="78" t="str">
        <f t="shared" si="37"/>
        <v/>
      </c>
      <c r="I404" s="78" t="str">
        <f t="shared" si="38"/>
        <v/>
      </c>
      <c r="J404" s="78"/>
      <c r="K404" s="78" t="str">
        <f t="shared" si="39"/>
        <v/>
      </c>
      <c r="L404" s="78"/>
      <c r="M404" s="78" t="str">
        <f>IF(B404="","",IF(Rounding="Yes",ROUND(SUM($K$36:K404),2),SUM($K$36:K404)))</f>
        <v/>
      </c>
    </row>
    <row r="405" spans="2:13" ht="20" customHeight="1" x14ac:dyDescent="0.35">
      <c r="B405" s="87" t="str">
        <f t="shared" si="40"/>
        <v/>
      </c>
      <c r="C405" s="106" t="str" cm="1">
        <f t="array" ref="C405">IF(B405="","",_xlfn.IFS(Payment_Freq="Monthly",EDATE(C404,1),Payment_Freq="Annually",EDATE(C404,12),Payment_Freq="Weekly",C404+7,Payment_Freq="Bi-Weekly",C404+14,Payment_Freq="Semi-Monthly",C404+15,Payment_Freq="Semi-Annually",EDATE(C404,6),Payment_Freq="Quarterly",EDATE(C404,4)))</f>
        <v/>
      </c>
      <c r="D405" s="78" t="str">
        <f t="shared" si="35"/>
        <v/>
      </c>
      <c r="E405" s="78" t="str">
        <f t="shared" si="41"/>
        <v/>
      </c>
      <c r="F405" s="107"/>
      <c r="G405" s="78" t="str">
        <f t="shared" si="36"/>
        <v/>
      </c>
      <c r="H405" s="78" t="str">
        <f t="shared" si="37"/>
        <v/>
      </c>
      <c r="I405" s="78" t="str">
        <f t="shared" si="38"/>
        <v/>
      </c>
      <c r="J405" s="78"/>
      <c r="K405" s="78" t="str">
        <f t="shared" si="39"/>
        <v/>
      </c>
      <c r="L405" s="78"/>
      <c r="M405" s="78" t="str">
        <f>IF(B405="","",IF(Rounding="Yes",ROUND(SUM($K$36:K405),2),SUM($K$36:K405)))</f>
        <v/>
      </c>
    </row>
    <row r="406" spans="2:13" ht="20" customHeight="1" x14ac:dyDescent="0.35">
      <c r="B406" s="87" t="str">
        <f t="shared" si="40"/>
        <v/>
      </c>
      <c r="C406" s="106" t="str" cm="1">
        <f t="array" ref="C406">IF(B406="","",_xlfn.IFS(Payment_Freq="Monthly",EDATE(C405,1),Payment_Freq="Annually",EDATE(C405,12),Payment_Freq="Weekly",C405+7,Payment_Freq="Bi-Weekly",C405+14,Payment_Freq="Semi-Monthly",C405+15,Payment_Freq="Semi-Annually",EDATE(C405,6),Payment_Freq="Quarterly",EDATE(C405,4)))</f>
        <v/>
      </c>
      <c r="D406" s="78" t="str">
        <f t="shared" si="35"/>
        <v/>
      </c>
      <c r="E406" s="78" t="str">
        <f t="shared" si="41"/>
        <v/>
      </c>
      <c r="F406" s="107"/>
      <c r="G406" s="78" t="str">
        <f t="shared" si="36"/>
        <v/>
      </c>
      <c r="H406" s="78" t="str">
        <f t="shared" si="37"/>
        <v/>
      </c>
      <c r="I406" s="78" t="str">
        <f t="shared" si="38"/>
        <v/>
      </c>
      <c r="J406" s="78"/>
      <c r="K406" s="78" t="str">
        <f t="shared" si="39"/>
        <v/>
      </c>
      <c r="L406" s="78"/>
      <c r="M406" s="78" t="str">
        <f>IF(B406="","",IF(Rounding="Yes",ROUND(SUM($K$36:K406),2),SUM($K$36:K406)))</f>
        <v/>
      </c>
    </row>
    <row r="407" spans="2:13" ht="20" customHeight="1" x14ac:dyDescent="0.35">
      <c r="B407" s="87" t="str">
        <f t="shared" si="40"/>
        <v/>
      </c>
      <c r="C407" s="106" t="str" cm="1">
        <f t="array" ref="C407">IF(B407="","",_xlfn.IFS(Payment_Freq="Monthly",EDATE(C406,1),Payment_Freq="Annually",EDATE(C406,12),Payment_Freq="Weekly",C406+7,Payment_Freq="Bi-Weekly",C406+14,Payment_Freq="Semi-Monthly",C406+15,Payment_Freq="Semi-Annually",EDATE(C406,6),Payment_Freq="Quarterly",EDATE(C406,4)))</f>
        <v/>
      </c>
      <c r="D407" s="78" t="str">
        <f t="shared" si="35"/>
        <v/>
      </c>
      <c r="E407" s="78" t="str">
        <f t="shared" si="41"/>
        <v/>
      </c>
      <c r="F407" s="107"/>
      <c r="G407" s="78" t="str">
        <f t="shared" si="36"/>
        <v/>
      </c>
      <c r="H407" s="78" t="str">
        <f t="shared" si="37"/>
        <v/>
      </c>
      <c r="I407" s="78" t="str">
        <f t="shared" si="38"/>
        <v/>
      </c>
      <c r="J407" s="78"/>
      <c r="K407" s="78" t="str">
        <f t="shared" si="39"/>
        <v/>
      </c>
      <c r="L407" s="78"/>
      <c r="M407" s="78" t="str">
        <f>IF(B407="","",IF(Rounding="Yes",ROUND(SUM($K$36:K407),2),SUM($K$36:K407)))</f>
        <v/>
      </c>
    </row>
    <row r="408" spans="2:13" ht="20" customHeight="1" x14ac:dyDescent="0.35">
      <c r="B408" s="87" t="str">
        <f t="shared" si="40"/>
        <v/>
      </c>
      <c r="C408" s="106" t="str" cm="1">
        <f t="array" ref="C408">IF(B408="","",_xlfn.IFS(Payment_Freq="Monthly",EDATE(C407,1),Payment_Freq="Annually",EDATE(C407,12),Payment_Freq="Weekly",C407+7,Payment_Freq="Bi-Weekly",C407+14,Payment_Freq="Semi-Monthly",C407+15,Payment_Freq="Semi-Annually",EDATE(C407,6),Payment_Freq="Quarterly",EDATE(C407,4)))</f>
        <v/>
      </c>
      <c r="D408" s="78" t="str">
        <f t="shared" si="35"/>
        <v/>
      </c>
      <c r="E408" s="78" t="str">
        <f t="shared" si="41"/>
        <v/>
      </c>
      <c r="F408" s="107"/>
      <c r="G408" s="78" t="str">
        <f t="shared" si="36"/>
        <v/>
      </c>
      <c r="H408" s="78" t="str">
        <f t="shared" si="37"/>
        <v/>
      </c>
      <c r="I408" s="78" t="str">
        <f t="shared" si="38"/>
        <v/>
      </c>
      <c r="J408" s="78"/>
      <c r="K408" s="78" t="str">
        <f t="shared" si="39"/>
        <v/>
      </c>
      <c r="L408" s="78"/>
      <c r="M408" s="78" t="str">
        <f>IF(B408="","",IF(Rounding="Yes",ROUND(SUM($K$36:K408),2),SUM($K$36:K408)))</f>
        <v/>
      </c>
    </row>
    <row r="409" spans="2:13" ht="20" customHeight="1" x14ac:dyDescent="0.35">
      <c r="B409" s="87" t="str">
        <f t="shared" si="40"/>
        <v/>
      </c>
      <c r="C409" s="106" t="str" cm="1">
        <f t="array" ref="C409">IF(B409="","",_xlfn.IFS(Payment_Freq="Monthly",EDATE(C408,1),Payment_Freq="Annually",EDATE(C408,12),Payment_Freq="Weekly",C408+7,Payment_Freq="Bi-Weekly",C408+14,Payment_Freq="Semi-Monthly",C408+15,Payment_Freq="Semi-Annually",EDATE(C408,6),Payment_Freq="Quarterly",EDATE(C408,4)))</f>
        <v/>
      </c>
      <c r="D409" s="78" t="str">
        <f t="shared" si="35"/>
        <v/>
      </c>
      <c r="E409" s="78" t="str">
        <f t="shared" si="41"/>
        <v/>
      </c>
      <c r="F409" s="107"/>
      <c r="G409" s="78" t="str">
        <f t="shared" si="36"/>
        <v/>
      </c>
      <c r="H409" s="78" t="str">
        <f t="shared" si="37"/>
        <v/>
      </c>
      <c r="I409" s="78" t="str">
        <f t="shared" si="38"/>
        <v/>
      </c>
      <c r="J409" s="78"/>
      <c r="K409" s="78" t="str">
        <f t="shared" si="39"/>
        <v/>
      </c>
      <c r="L409" s="78"/>
      <c r="M409" s="78" t="str">
        <f>IF(B409="","",IF(Rounding="Yes",ROUND(SUM($K$36:K409),2),SUM($K$36:K409)))</f>
        <v/>
      </c>
    </row>
    <row r="410" spans="2:13" ht="20" customHeight="1" x14ac:dyDescent="0.35">
      <c r="B410" s="87" t="str">
        <f t="shared" si="40"/>
        <v/>
      </c>
      <c r="C410" s="106" t="str" cm="1">
        <f t="array" ref="C410">IF(B410="","",_xlfn.IFS(Payment_Freq="Monthly",EDATE(C409,1),Payment_Freq="Annually",EDATE(C409,12),Payment_Freq="Weekly",C409+7,Payment_Freq="Bi-Weekly",C409+14,Payment_Freq="Semi-Monthly",C409+15,Payment_Freq="Semi-Annually",EDATE(C409,6),Payment_Freq="Quarterly",EDATE(C409,4)))</f>
        <v/>
      </c>
      <c r="D410" s="78" t="str">
        <f t="shared" si="35"/>
        <v/>
      </c>
      <c r="E410" s="78" t="str">
        <f t="shared" si="41"/>
        <v/>
      </c>
      <c r="F410" s="107"/>
      <c r="G410" s="78" t="str">
        <f t="shared" si="36"/>
        <v/>
      </c>
      <c r="H410" s="78" t="str">
        <f t="shared" si="37"/>
        <v/>
      </c>
      <c r="I410" s="78" t="str">
        <f t="shared" si="38"/>
        <v/>
      </c>
      <c r="J410" s="78"/>
      <c r="K410" s="78" t="str">
        <f t="shared" si="39"/>
        <v/>
      </c>
      <c r="L410" s="78"/>
      <c r="M410" s="78" t="str">
        <f>IF(B410="","",IF(Rounding="Yes",ROUND(SUM($K$36:K410),2),SUM($K$36:K410)))</f>
        <v/>
      </c>
    </row>
    <row r="411" spans="2:13" ht="20" customHeight="1" x14ac:dyDescent="0.35">
      <c r="B411" s="87" t="str">
        <f t="shared" si="40"/>
        <v/>
      </c>
      <c r="C411" s="106" t="str" cm="1">
        <f t="array" ref="C411">IF(B411="","",_xlfn.IFS(Payment_Freq="Monthly",EDATE(C410,1),Payment_Freq="Annually",EDATE(C410,12),Payment_Freq="Weekly",C410+7,Payment_Freq="Bi-Weekly",C410+14,Payment_Freq="Semi-Monthly",C410+15,Payment_Freq="Semi-Annually",EDATE(C410,6),Payment_Freq="Quarterly",EDATE(C410,4)))</f>
        <v/>
      </c>
      <c r="D411" s="78" t="str">
        <f t="shared" si="35"/>
        <v/>
      </c>
      <c r="E411" s="78" t="str">
        <f t="shared" si="41"/>
        <v/>
      </c>
      <c r="F411" s="107"/>
      <c r="G411" s="78" t="str">
        <f t="shared" si="36"/>
        <v/>
      </c>
      <c r="H411" s="78" t="str">
        <f t="shared" si="37"/>
        <v/>
      </c>
      <c r="I411" s="78" t="str">
        <f t="shared" si="38"/>
        <v/>
      </c>
      <c r="J411" s="78"/>
      <c r="K411" s="78" t="str">
        <f t="shared" si="39"/>
        <v/>
      </c>
      <c r="L411" s="78"/>
      <c r="M411" s="78" t="str">
        <f>IF(B411="","",IF(Rounding="Yes",ROUND(SUM($K$36:K411),2),SUM($K$36:K411)))</f>
        <v/>
      </c>
    </row>
    <row r="412" spans="2:13" ht="20" customHeight="1" x14ac:dyDescent="0.35">
      <c r="B412" s="87" t="str">
        <f t="shared" si="40"/>
        <v/>
      </c>
      <c r="C412" s="106" t="str" cm="1">
        <f t="array" ref="C412">IF(B412="","",_xlfn.IFS(Payment_Freq="Monthly",EDATE(C411,1),Payment_Freq="Annually",EDATE(C411,12),Payment_Freq="Weekly",C411+7,Payment_Freq="Bi-Weekly",C411+14,Payment_Freq="Semi-Monthly",C411+15,Payment_Freq="Semi-Annually",EDATE(C411,6),Payment_Freq="Quarterly",EDATE(C411,4)))</f>
        <v/>
      </c>
      <c r="D412" s="78" t="str">
        <f t="shared" si="35"/>
        <v/>
      </c>
      <c r="E412" s="78" t="str">
        <f t="shared" si="41"/>
        <v/>
      </c>
      <c r="F412" s="107"/>
      <c r="G412" s="78" t="str">
        <f t="shared" si="36"/>
        <v/>
      </c>
      <c r="H412" s="78" t="str">
        <f t="shared" si="37"/>
        <v/>
      </c>
      <c r="I412" s="78" t="str">
        <f t="shared" si="38"/>
        <v/>
      </c>
      <c r="J412" s="78"/>
      <c r="K412" s="78" t="str">
        <f t="shared" si="39"/>
        <v/>
      </c>
      <c r="L412" s="78"/>
      <c r="M412" s="78" t="str">
        <f>IF(B412="","",IF(Rounding="Yes",ROUND(SUM($K$36:K412),2),SUM($K$36:K412)))</f>
        <v/>
      </c>
    </row>
    <row r="413" spans="2:13" ht="20" customHeight="1" x14ac:dyDescent="0.35">
      <c r="B413" s="87" t="str">
        <f t="shared" si="40"/>
        <v/>
      </c>
      <c r="C413" s="106" t="str" cm="1">
        <f t="array" ref="C413">IF(B413="","",_xlfn.IFS(Payment_Freq="Monthly",EDATE(C412,1),Payment_Freq="Annually",EDATE(C412,12),Payment_Freq="Weekly",C412+7,Payment_Freq="Bi-Weekly",C412+14,Payment_Freq="Semi-Monthly",C412+15,Payment_Freq="Semi-Annually",EDATE(C412,6),Payment_Freq="Quarterly",EDATE(C412,4)))</f>
        <v/>
      </c>
      <c r="D413" s="78" t="str">
        <f t="shared" si="35"/>
        <v/>
      </c>
      <c r="E413" s="78" t="str">
        <f t="shared" si="41"/>
        <v/>
      </c>
      <c r="F413" s="107"/>
      <c r="G413" s="78" t="str">
        <f t="shared" si="36"/>
        <v/>
      </c>
      <c r="H413" s="78" t="str">
        <f t="shared" si="37"/>
        <v/>
      </c>
      <c r="I413" s="78" t="str">
        <f t="shared" si="38"/>
        <v/>
      </c>
      <c r="J413" s="78"/>
      <c r="K413" s="78" t="str">
        <f t="shared" si="39"/>
        <v/>
      </c>
      <c r="L413" s="78"/>
      <c r="M413" s="78" t="str">
        <f>IF(B413="","",IF(Rounding="Yes",ROUND(SUM($K$36:K413),2),SUM($K$36:K413)))</f>
        <v/>
      </c>
    </row>
    <row r="414" spans="2:13" ht="20" customHeight="1" x14ac:dyDescent="0.35">
      <c r="B414" s="87" t="str">
        <f t="shared" si="40"/>
        <v/>
      </c>
      <c r="C414" s="106" t="str" cm="1">
        <f t="array" ref="C414">IF(B414="","",_xlfn.IFS(Payment_Freq="Monthly",EDATE(C413,1),Payment_Freq="Annually",EDATE(C413,12),Payment_Freq="Weekly",C413+7,Payment_Freq="Bi-Weekly",C413+14,Payment_Freq="Semi-Monthly",C413+15,Payment_Freq="Semi-Annually",EDATE(C413,6),Payment_Freq="Quarterly",EDATE(C413,4)))</f>
        <v/>
      </c>
      <c r="D414" s="78" t="str">
        <f t="shared" si="35"/>
        <v/>
      </c>
      <c r="E414" s="78" t="str">
        <f t="shared" si="41"/>
        <v/>
      </c>
      <c r="F414" s="107"/>
      <c r="G414" s="78" t="str">
        <f t="shared" si="36"/>
        <v/>
      </c>
      <c r="H414" s="78" t="str">
        <f t="shared" si="37"/>
        <v/>
      </c>
      <c r="I414" s="78" t="str">
        <f t="shared" si="38"/>
        <v/>
      </c>
      <c r="J414" s="78"/>
      <c r="K414" s="78" t="str">
        <f t="shared" si="39"/>
        <v/>
      </c>
      <c r="L414" s="78"/>
      <c r="M414" s="78" t="str">
        <f>IF(B414="","",IF(Rounding="Yes",ROUND(SUM($K$36:K414),2),SUM($K$36:K414)))</f>
        <v/>
      </c>
    </row>
    <row r="415" spans="2:13" ht="20" customHeight="1" x14ac:dyDescent="0.35">
      <c r="B415" s="87" t="str">
        <f t="shared" si="40"/>
        <v/>
      </c>
      <c r="C415" s="106" t="str" cm="1">
        <f t="array" ref="C415">IF(B415="","",_xlfn.IFS(Payment_Freq="Monthly",EDATE(C414,1),Payment_Freq="Annually",EDATE(C414,12),Payment_Freq="Weekly",C414+7,Payment_Freq="Bi-Weekly",C414+14,Payment_Freq="Semi-Monthly",C414+15,Payment_Freq="Semi-Annually",EDATE(C414,6),Payment_Freq="Quarterly",EDATE(C414,4)))</f>
        <v/>
      </c>
      <c r="D415" s="78" t="str">
        <f t="shared" si="35"/>
        <v/>
      </c>
      <c r="E415" s="78" t="str">
        <f t="shared" si="41"/>
        <v/>
      </c>
      <c r="F415" s="107"/>
      <c r="G415" s="78" t="str">
        <f t="shared" si="36"/>
        <v/>
      </c>
      <c r="H415" s="78" t="str">
        <f t="shared" si="37"/>
        <v/>
      </c>
      <c r="I415" s="78" t="str">
        <f t="shared" si="38"/>
        <v/>
      </c>
      <c r="J415" s="78"/>
      <c r="K415" s="78" t="str">
        <f t="shared" si="39"/>
        <v/>
      </c>
      <c r="L415" s="78"/>
      <c r="M415" s="78" t="str">
        <f>IF(B415="","",IF(Rounding="Yes",ROUND(SUM($K$36:K415),2),SUM($K$36:K415)))</f>
        <v/>
      </c>
    </row>
    <row r="416" spans="2:13" ht="20" customHeight="1" x14ac:dyDescent="0.35">
      <c r="B416" s="87" t="str">
        <f t="shared" si="40"/>
        <v/>
      </c>
      <c r="C416" s="106" t="str" cm="1">
        <f t="array" ref="C416">IF(B416="","",_xlfn.IFS(Payment_Freq="Monthly",EDATE(C415,1),Payment_Freq="Annually",EDATE(C415,12),Payment_Freq="Weekly",C415+7,Payment_Freq="Bi-Weekly",C415+14,Payment_Freq="Semi-Monthly",C415+15,Payment_Freq="Semi-Annually",EDATE(C415,6),Payment_Freq="Quarterly",EDATE(C415,4)))</f>
        <v/>
      </c>
      <c r="D416" s="78" t="str">
        <f t="shared" si="35"/>
        <v/>
      </c>
      <c r="E416" s="78" t="str">
        <f t="shared" si="41"/>
        <v/>
      </c>
      <c r="F416" s="107"/>
      <c r="G416" s="78" t="str">
        <f t="shared" si="36"/>
        <v/>
      </c>
      <c r="H416" s="78" t="str">
        <f t="shared" si="37"/>
        <v/>
      </c>
      <c r="I416" s="78" t="str">
        <f t="shared" si="38"/>
        <v/>
      </c>
      <c r="J416" s="78"/>
      <c r="K416" s="78" t="str">
        <f t="shared" si="39"/>
        <v/>
      </c>
      <c r="L416" s="78"/>
      <c r="M416" s="78" t="str">
        <f>IF(B416="","",IF(Rounding="Yes",ROUND(SUM($K$36:K416),2),SUM($K$36:K416)))</f>
        <v/>
      </c>
    </row>
    <row r="417" spans="2:13" ht="20" customHeight="1" x14ac:dyDescent="0.35">
      <c r="B417" s="87" t="str">
        <f t="shared" si="40"/>
        <v/>
      </c>
      <c r="C417" s="106" t="str" cm="1">
        <f t="array" ref="C417">IF(B417="","",_xlfn.IFS(Payment_Freq="Monthly",EDATE(C416,1),Payment_Freq="Annually",EDATE(C416,12),Payment_Freq="Weekly",C416+7,Payment_Freq="Bi-Weekly",C416+14,Payment_Freq="Semi-Monthly",C416+15,Payment_Freq="Semi-Annually",EDATE(C416,6),Payment_Freq="Quarterly",EDATE(C416,4)))</f>
        <v/>
      </c>
      <c r="D417" s="78" t="str">
        <f t="shared" si="35"/>
        <v/>
      </c>
      <c r="E417" s="78" t="str">
        <f t="shared" si="41"/>
        <v/>
      </c>
      <c r="F417" s="107"/>
      <c r="G417" s="78" t="str">
        <f t="shared" si="36"/>
        <v/>
      </c>
      <c r="H417" s="78" t="str">
        <f t="shared" si="37"/>
        <v/>
      </c>
      <c r="I417" s="78" t="str">
        <f t="shared" si="38"/>
        <v/>
      </c>
      <c r="J417" s="78"/>
      <c r="K417" s="78" t="str">
        <f t="shared" si="39"/>
        <v/>
      </c>
      <c r="L417" s="78"/>
      <c r="M417" s="78" t="str">
        <f>IF(B417="","",IF(Rounding="Yes",ROUND(SUM($K$36:K417),2),SUM($K$36:K417)))</f>
        <v/>
      </c>
    </row>
    <row r="418" spans="2:13" ht="20" customHeight="1" x14ac:dyDescent="0.35">
      <c r="B418" s="87" t="str">
        <f t="shared" si="40"/>
        <v/>
      </c>
      <c r="C418" s="106" t="str" cm="1">
        <f t="array" ref="C418">IF(B418="","",_xlfn.IFS(Payment_Freq="Monthly",EDATE(C417,1),Payment_Freq="Annually",EDATE(C417,12),Payment_Freq="Weekly",C417+7,Payment_Freq="Bi-Weekly",C417+14,Payment_Freq="Semi-Monthly",C417+15,Payment_Freq="Semi-Annually",EDATE(C417,6),Payment_Freq="Quarterly",EDATE(C417,4)))</f>
        <v/>
      </c>
      <c r="D418" s="78" t="str">
        <f t="shared" si="35"/>
        <v/>
      </c>
      <c r="E418" s="78" t="str">
        <f t="shared" si="41"/>
        <v/>
      </c>
      <c r="F418" s="107"/>
      <c r="G418" s="78" t="str">
        <f t="shared" si="36"/>
        <v/>
      </c>
      <c r="H418" s="78" t="str">
        <f t="shared" si="37"/>
        <v/>
      </c>
      <c r="I418" s="78" t="str">
        <f t="shared" si="38"/>
        <v/>
      </c>
      <c r="J418" s="78"/>
      <c r="K418" s="78" t="str">
        <f t="shared" si="39"/>
        <v/>
      </c>
      <c r="L418" s="78"/>
      <c r="M418" s="78" t="str">
        <f>IF(B418="","",IF(Rounding="Yes",ROUND(SUM($K$36:K418),2),SUM($K$36:K418)))</f>
        <v/>
      </c>
    </row>
    <row r="419" spans="2:13" ht="20" customHeight="1" x14ac:dyDescent="0.35">
      <c r="B419" s="87" t="str">
        <f t="shared" si="40"/>
        <v/>
      </c>
      <c r="C419" s="106" t="str" cm="1">
        <f t="array" ref="C419">IF(B419="","",_xlfn.IFS(Payment_Freq="Monthly",EDATE(C418,1),Payment_Freq="Annually",EDATE(C418,12),Payment_Freq="Weekly",C418+7,Payment_Freq="Bi-Weekly",C418+14,Payment_Freq="Semi-Monthly",C418+15,Payment_Freq="Semi-Annually",EDATE(C418,6),Payment_Freq="Quarterly",EDATE(C418,4)))</f>
        <v/>
      </c>
      <c r="D419" s="78" t="str">
        <f t="shared" si="35"/>
        <v/>
      </c>
      <c r="E419" s="78" t="str">
        <f t="shared" si="41"/>
        <v/>
      </c>
      <c r="F419" s="107"/>
      <c r="G419" s="78" t="str">
        <f t="shared" si="36"/>
        <v/>
      </c>
      <c r="H419" s="78" t="str">
        <f t="shared" si="37"/>
        <v/>
      </c>
      <c r="I419" s="78" t="str">
        <f t="shared" si="38"/>
        <v/>
      </c>
      <c r="J419" s="78"/>
      <c r="K419" s="78" t="str">
        <f t="shared" si="39"/>
        <v/>
      </c>
      <c r="L419" s="78"/>
      <c r="M419" s="78" t="str">
        <f>IF(B419="","",IF(Rounding="Yes",ROUND(SUM($K$36:K419),2),SUM($K$36:K419)))</f>
        <v/>
      </c>
    </row>
    <row r="420" spans="2:13" ht="20" customHeight="1" x14ac:dyDescent="0.35">
      <c r="B420" s="87" t="str">
        <f t="shared" si="40"/>
        <v/>
      </c>
      <c r="C420" s="106" t="str" cm="1">
        <f t="array" ref="C420">IF(B420="","",_xlfn.IFS(Payment_Freq="Monthly",EDATE(C419,1),Payment_Freq="Annually",EDATE(C419,12),Payment_Freq="Weekly",C419+7,Payment_Freq="Bi-Weekly",C419+14,Payment_Freq="Semi-Monthly",C419+15,Payment_Freq="Semi-Annually",EDATE(C419,6),Payment_Freq="Quarterly",EDATE(C419,4)))</f>
        <v/>
      </c>
      <c r="D420" s="78" t="str">
        <f t="shared" ref="D420:D483" si="42">IF(B420="","",IF(Rounding="Yes",ROUND(IF(I419&lt;Payment_Per_Period,($I419+$G420)-E420,Payment_Per_Period),2),IF(I419&lt;Payment_Per_Period,($I419+$G420)-E420,Payment_Per_Period)))</f>
        <v/>
      </c>
      <c r="E420" s="78" t="str">
        <f t="shared" si="41"/>
        <v/>
      </c>
      <c r="F420" s="107"/>
      <c r="G420" s="78" t="str">
        <f t="shared" ref="G420:G483" si="43">IF($B420="","",IF(Rounding="Yes",ROUND(IF(Interest_Type="Flat",Rate_Per_Period*$I$35,Rate_Per_Period*$I419),2),IF(Interest_Type="Flat",Rate_Per_Period*$I$35,Rate_Per_Period*$I419)))</f>
        <v/>
      </c>
      <c r="H420" s="78" t="str">
        <f t="shared" ref="H420:H483" si="44">IF(B420="","",IF(Rounding="Yes",ROUND((D420-G420)+E420+F420,2),(D420-G420)+E420+F420))</f>
        <v/>
      </c>
      <c r="I420" s="78" t="str">
        <f t="shared" ref="I420:I483" si="45">IF(B420="","",IF(Rounding="Yes",ROUND(($I419-$H420),2),($I419-$H420)))</f>
        <v/>
      </c>
      <c r="J420" s="78"/>
      <c r="K420" s="78" t="str">
        <f t="shared" ref="K420:K483" si="46">IF(B420="","",IF(Rounding="Yes",ROUND(G420*Tax_Bracket,2),G420*Tax_Bracket))</f>
        <v/>
      </c>
      <c r="L420" s="78"/>
      <c r="M420" s="78" t="str">
        <f>IF(B420="","",IF(Rounding="Yes",ROUND(SUM($K$36:K420),2),SUM($K$36:K420)))</f>
        <v/>
      </c>
    </row>
    <row r="421" spans="2:13" ht="20" customHeight="1" x14ac:dyDescent="0.35">
      <c r="B421" s="87" t="str">
        <f t="shared" ref="B421:B484" si="47">IF(OR(I420=0,I420="",B420&gt;=$G$25),"",B420+1)</f>
        <v/>
      </c>
      <c r="C421" s="106" t="str" cm="1">
        <f t="array" ref="C421">IF(B421="","",_xlfn.IFS(Payment_Freq="Monthly",EDATE(C420,1),Payment_Freq="Annually",EDATE(C420,12),Payment_Freq="Weekly",C420+7,Payment_Freq="Bi-Weekly",C420+14,Payment_Freq="Semi-Monthly",C420+15,Payment_Freq="Semi-Annually",EDATE(C420,6),Payment_Freq="Quarterly",EDATE(C420,4)))</f>
        <v/>
      </c>
      <c r="D421" s="78" t="str">
        <f t="shared" si="42"/>
        <v/>
      </c>
      <c r="E421" s="78" t="str">
        <f t="shared" ref="E421:E484" si="48">IF(B421="","",
    IF(I420&gt;Payment_Per_Period,(IF(MOD(B421,$E$19)=0,$E$18,0) +
     IF(AND(C420&lt;&gt;"", YEAR(C421)&lt;&gt;YEAR(C420)), $E$20, 0)),0))</f>
        <v/>
      </c>
      <c r="F421" s="107"/>
      <c r="G421" s="78" t="str">
        <f t="shared" si="43"/>
        <v/>
      </c>
      <c r="H421" s="78" t="str">
        <f t="shared" si="44"/>
        <v/>
      </c>
      <c r="I421" s="78" t="str">
        <f t="shared" si="45"/>
        <v/>
      </c>
      <c r="J421" s="78"/>
      <c r="K421" s="78" t="str">
        <f t="shared" si="46"/>
        <v/>
      </c>
      <c r="L421" s="78"/>
      <c r="M421" s="78" t="str">
        <f>IF(B421="","",IF(Rounding="Yes",ROUND(SUM($K$36:K421),2),SUM($K$36:K421)))</f>
        <v/>
      </c>
    </row>
    <row r="422" spans="2:13" ht="20" customHeight="1" x14ac:dyDescent="0.35">
      <c r="B422" s="87" t="str">
        <f t="shared" si="47"/>
        <v/>
      </c>
      <c r="C422" s="106" t="str" cm="1">
        <f t="array" ref="C422">IF(B422="","",_xlfn.IFS(Payment_Freq="Monthly",EDATE(C421,1),Payment_Freq="Annually",EDATE(C421,12),Payment_Freq="Weekly",C421+7,Payment_Freq="Bi-Weekly",C421+14,Payment_Freq="Semi-Monthly",C421+15,Payment_Freq="Semi-Annually",EDATE(C421,6),Payment_Freq="Quarterly",EDATE(C421,4)))</f>
        <v/>
      </c>
      <c r="D422" s="78" t="str">
        <f t="shared" si="42"/>
        <v/>
      </c>
      <c r="E422" s="78" t="str">
        <f t="shared" si="48"/>
        <v/>
      </c>
      <c r="F422" s="107"/>
      <c r="G422" s="78" t="str">
        <f t="shared" si="43"/>
        <v/>
      </c>
      <c r="H422" s="78" t="str">
        <f t="shared" si="44"/>
        <v/>
      </c>
      <c r="I422" s="78" t="str">
        <f t="shared" si="45"/>
        <v/>
      </c>
      <c r="J422" s="78"/>
      <c r="K422" s="78" t="str">
        <f t="shared" si="46"/>
        <v/>
      </c>
      <c r="L422" s="78"/>
      <c r="M422" s="78" t="str">
        <f>IF(B422="","",IF(Rounding="Yes",ROUND(SUM($K$36:K422),2),SUM($K$36:K422)))</f>
        <v/>
      </c>
    </row>
    <row r="423" spans="2:13" ht="20" customHeight="1" x14ac:dyDescent="0.35">
      <c r="B423" s="87" t="str">
        <f t="shared" si="47"/>
        <v/>
      </c>
      <c r="C423" s="106" t="str" cm="1">
        <f t="array" ref="C423">IF(B423="","",_xlfn.IFS(Payment_Freq="Monthly",EDATE(C422,1),Payment_Freq="Annually",EDATE(C422,12),Payment_Freq="Weekly",C422+7,Payment_Freq="Bi-Weekly",C422+14,Payment_Freq="Semi-Monthly",C422+15,Payment_Freq="Semi-Annually",EDATE(C422,6),Payment_Freq="Quarterly",EDATE(C422,4)))</f>
        <v/>
      </c>
      <c r="D423" s="78" t="str">
        <f t="shared" si="42"/>
        <v/>
      </c>
      <c r="E423" s="78" t="str">
        <f t="shared" si="48"/>
        <v/>
      </c>
      <c r="F423" s="107"/>
      <c r="G423" s="78" t="str">
        <f t="shared" si="43"/>
        <v/>
      </c>
      <c r="H423" s="78" t="str">
        <f t="shared" si="44"/>
        <v/>
      </c>
      <c r="I423" s="78" t="str">
        <f t="shared" si="45"/>
        <v/>
      </c>
      <c r="J423" s="78"/>
      <c r="K423" s="78" t="str">
        <f t="shared" si="46"/>
        <v/>
      </c>
      <c r="L423" s="78"/>
      <c r="M423" s="78" t="str">
        <f>IF(B423="","",IF(Rounding="Yes",ROUND(SUM($K$36:K423),2),SUM($K$36:K423)))</f>
        <v/>
      </c>
    </row>
    <row r="424" spans="2:13" ht="20" customHeight="1" x14ac:dyDescent="0.35">
      <c r="B424" s="87" t="str">
        <f t="shared" si="47"/>
        <v/>
      </c>
      <c r="C424" s="106" t="str" cm="1">
        <f t="array" ref="C424">IF(B424="","",_xlfn.IFS(Payment_Freq="Monthly",EDATE(C423,1),Payment_Freq="Annually",EDATE(C423,12),Payment_Freq="Weekly",C423+7,Payment_Freq="Bi-Weekly",C423+14,Payment_Freq="Semi-Monthly",C423+15,Payment_Freq="Semi-Annually",EDATE(C423,6),Payment_Freq="Quarterly",EDATE(C423,4)))</f>
        <v/>
      </c>
      <c r="D424" s="78" t="str">
        <f t="shared" si="42"/>
        <v/>
      </c>
      <c r="E424" s="78" t="str">
        <f t="shared" si="48"/>
        <v/>
      </c>
      <c r="F424" s="107"/>
      <c r="G424" s="78" t="str">
        <f t="shared" si="43"/>
        <v/>
      </c>
      <c r="H424" s="78" t="str">
        <f t="shared" si="44"/>
        <v/>
      </c>
      <c r="I424" s="78" t="str">
        <f t="shared" si="45"/>
        <v/>
      </c>
      <c r="J424" s="78"/>
      <c r="K424" s="78" t="str">
        <f t="shared" si="46"/>
        <v/>
      </c>
      <c r="L424" s="78"/>
      <c r="M424" s="78" t="str">
        <f>IF(B424="","",IF(Rounding="Yes",ROUND(SUM($K$36:K424),2),SUM($K$36:K424)))</f>
        <v/>
      </c>
    </row>
    <row r="425" spans="2:13" ht="20" customHeight="1" x14ac:dyDescent="0.35">
      <c r="B425" s="87" t="str">
        <f t="shared" si="47"/>
        <v/>
      </c>
      <c r="C425" s="106" t="str" cm="1">
        <f t="array" ref="C425">IF(B425="","",_xlfn.IFS(Payment_Freq="Monthly",EDATE(C424,1),Payment_Freq="Annually",EDATE(C424,12),Payment_Freq="Weekly",C424+7,Payment_Freq="Bi-Weekly",C424+14,Payment_Freq="Semi-Monthly",C424+15,Payment_Freq="Semi-Annually",EDATE(C424,6),Payment_Freq="Quarterly",EDATE(C424,4)))</f>
        <v/>
      </c>
      <c r="D425" s="78" t="str">
        <f t="shared" si="42"/>
        <v/>
      </c>
      <c r="E425" s="78" t="str">
        <f t="shared" si="48"/>
        <v/>
      </c>
      <c r="F425" s="107"/>
      <c r="G425" s="78" t="str">
        <f t="shared" si="43"/>
        <v/>
      </c>
      <c r="H425" s="78" t="str">
        <f t="shared" si="44"/>
        <v/>
      </c>
      <c r="I425" s="78" t="str">
        <f t="shared" si="45"/>
        <v/>
      </c>
      <c r="J425" s="78"/>
      <c r="K425" s="78" t="str">
        <f t="shared" si="46"/>
        <v/>
      </c>
      <c r="L425" s="78"/>
      <c r="M425" s="78" t="str">
        <f>IF(B425="","",IF(Rounding="Yes",ROUND(SUM($K$36:K425),2),SUM($K$36:K425)))</f>
        <v/>
      </c>
    </row>
    <row r="426" spans="2:13" ht="20" customHeight="1" x14ac:dyDescent="0.35">
      <c r="B426" s="87" t="str">
        <f t="shared" si="47"/>
        <v/>
      </c>
      <c r="C426" s="106" t="str" cm="1">
        <f t="array" ref="C426">IF(B426="","",_xlfn.IFS(Payment_Freq="Monthly",EDATE(C425,1),Payment_Freq="Annually",EDATE(C425,12),Payment_Freq="Weekly",C425+7,Payment_Freq="Bi-Weekly",C425+14,Payment_Freq="Semi-Monthly",C425+15,Payment_Freq="Semi-Annually",EDATE(C425,6),Payment_Freq="Quarterly",EDATE(C425,4)))</f>
        <v/>
      </c>
      <c r="D426" s="78" t="str">
        <f t="shared" si="42"/>
        <v/>
      </c>
      <c r="E426" s="78" t="str">
        <f t="shared" si="48"/>
        <v/>
      </c>
      <c r="F426" s="107"/>
      <c r="G426" s="78" t="str">
        <f t="shared" si="43"/>
        <v/>
      </c>
      <c r="H426" s="78" t="str">
        <f t="shared" si="44"/>
        <v/>
      </c>
      <c r="I426" s="78" t="str">
        <f t="shared" si="45"/>
        <v/>
      </c>
      <c r="J426" s="78"/>
      <c r="K426" s="78" t="str">
        <f t="shared" si="46"/>
        <v/>
      </c>
      <c r="L426" s="78"/>
      <c r="M426" s="78" t="str">
        <f>IF(B426="","",IF(Rounding="Yes",ROUND(SUM($K$36:K426),2),SUM($K$36:K426)))</f>
        <v/>
      </c>
    </row>
    <row r="427" spans="2:13" ht="20" customHeight="1" x14ac:dyDescent="0.35">
      <c r="B427" s="87" t="str">
        <f t="shared" si="47"/>
        <v/>
      </c>
      <c r="C427" s="106" t="str" cm="1">
        <f t="array" ref="C427">IF(B427="","",_xlfn.IFS(Payment_Freq="Monthly",EDATE(C426,1),Payment_Freq="Annually",EDATE(C426,12),Payment_Freq="Weekly",C426+7,Payment_Freq="Bi-Weekly",C426+14,Payment_Freq="Semi-Monthly",C426+15,Payment_Freq="Semi-Annually",EDATE(C426,6),Payment_Freq="Quarterly",EDATE(C426,4)))</f>
        <v/>
      </c>
      <c r="D427" s="78" t="str">
        <f t="shared" si="42"/>
        <v/>
      </c>
      <c r="E427" s="78" t="str">
        <f t="shared" si="48"/>
        <v/>
      </c>
      <c r="F427" s="107"/>
      <c r="G427" s="78" t="str">
        <f t="shared" si="43"/>
        <v/>
      </c>
      <c r="H427" s="78" t="str">
        <f t="shared" si="44"/>
        <v/>
      </c>
      <c r="I427" s="78" t="str">
        <f t="shared" si="45"/>
        <v/>
      </c>
      <c r="J427" s="78"/>
      <c r="K427" s="78" t="str">
        <f t="shared" si="46"/>
        <v/>
      </c>
      <c r="L427" s="78"/>
      <c r="M427" s="78" t="str">
        <f>IF(B427="","",IF(Rounding="Yes",ROUND(SUM($K$36:K427),2),SUM($K$36:K427)))</f>
        <v/>
      </c>
    </row>
    <row r="428" spans="2:13" ht="20" customHeight="1" x14ac:dyDescent="0.35">
      <c r="B428" s="87" t="str">
        <f t="shared" si="47"/>
        <v/>
      </c>
      <c r="C428" s="106" t="str" cm="1">
        <f t="array" ref="C428">IF(B428="","",_xlfn.IFS(Payment_Freq="Monthly",EDATE(C427,1),Payment_Freq="Annually",EDATE(C427,12),Payment_Freq="Weekly",C427+7,Payment_Freq="Bi-Weekly",C427+14,Payment_Freq="Semi-Monthly",C427+15,Payment_Freq="Semi-Annually",EDATE(C427,6),Payment_Freq="Quarterly",EDATE(C427,4)))</f>
        <v/>
      </c>
      <c r="D428" s="78" t="str">
        <f t="shared" si="42"/>
        <v/>
      </c>
      <c r="E428" s="78" t="str">
        <f t="shared" si="48"/>
        <v/>
      </c>
      <c r="F428" s="107"/>
      <c r="G428" s="78" t="str">
        <f t="shared" si="43"/>
        <v/>
      </c>
      <c r="H428" s="78" t="str">
        <f t="shared" si="44"/>
        <v/>
      </c>
      <c r="I428" s="78" t="str">
        <f t="shared" si="45"/>
        <v/>
      </c>
      <c r="J428" s="78"/>
      <c r="K428" s="78" t="str">
        <f t="shared" si="46"/>
        <v/>
      </c>
      <c r="L428" s="78"/>
      <c r="M428" s="78" t="str">
        <f>IF(B428="","",IF(Rounding="Yes",ROUND(SUM($K$36:K428),2),SUM($K$36:K428)))</f>
        <v/>
      </c>
    </row>
    <row r="429" spans="2:13" ht="20" customHeight="1" x14ac:dyDescent="0.35">
      <c r="B429" s="87" t="str">
        <f t="shared" si="47"/>
        <v/>
      </c>
      <c r="C429" s="106" t="str" cm="1">
        <f t="array" ref="C429">IF(B429="","",_xlfn.IFS(Payment_Freq="Monthly",EDATE(C428,1),Payment_Freq="Annually",EDATE(C428,12),Payment_Freq="Weekly",C428+7,Payment_Freq="Bi-Weekly",C428+14,Payment_Freq="Semi-Monthly",C428+15,Payment_Freq="Semi-Annually",EDATE(C428,6),Payment_Freq="Quarterly",EDATE(C428,4)))</f>
        <v/>
      </c>
      <c r="D429" s="78" t="str">
        <f t="shared" si="42"/>
        <v/>
      </c>
      <c r="E429" s="78" t="str">
        <f t="shared" si="48"/>
        <v/>
      </c>
      <c r="F429" s="107"/>
      <c r="G429" s="78" t="str">
        <f t="shared" si="43"/>
        <v/>
      </c>
      <c r="H429" s="78" t="str">
        <f t="shared" si="44"/>
        <v/>
      </c>
      <c r="I429" s="78" t="str">
        <f t="shared" si="45"/>
        <v/>
      </c>
      <c r="J429" s="78"/>
      <c r="K429" s="78" t="str">
        <f t="shared" si="46"/>
        <v/>
      </c>
      <c r="L429" s="78"/>
      <c r="M429" s="78" t="str">
        <f>IF(B429="","",IF(Rounding="Yes",ROUND(SUM($K$36:K429),2),SUM($K$36:K429)))</f>
        <v/>
      </c>
    </row>
    <row r="430" spans="2:13" ht="20" customHeight="1" x14ac:dyDescent="0.35">
      <c r="B430" s="87" t="str">
        <f t="shared" si="47"/>
        <v/>
      </c>
      <c r="C430" s="106" t="str" cm="1">
        <f t="array" ref="C430">IF(B430="","",_xlfn.IFS(Payment_Freq="Monthly",EDATE(C429,1),Payment_Freq="Annually",EDATE(C429,12),Payment_Freq="Weekly",C429+7,Payment_Freq="Bi-Weekly",C429+14,Payment_Freq="Semi-Monthly",C429+15,Payment_Freq="Semi-Annually",EDATE(C429,6),Payment_Freq="Quarterly",EDATE(C429,4)))</f>
        <v/>
      </c>
      <c r="D430" s="78" t="str">
        <f t="shared" si="42"/>
        <v/>
      </c>
      <c r="E430" s="78" t="str">
        <f t="shared" si="48"/>
        <v/>
      </c>
      <c r="F430" s="107"/>
      <c r="G430" s="78" t="str">
        <f t="shared" si="43"/>
        <v/>
      </c>
      <c r="H430" s="78" t="str">
        <f t="shared" si="44"/>
        <v/>
      </c>
      <c r="I430" s="78" t="str">
        <f t="shared" si="45"/>
        <v/>
      </c>
      <c r="J430" s="78"/>
      <c r="K430" s="78" t="str">
        <f t="shared" si="46"/>
        <v/>
      </c>
      <c r="L430" s="78"/>
      <c r="M430" s="78" t="str">
        <f>IF(B430="","",IF(Rounding="Yes",ROUND(SUM($K$36:K430),2),SUM($K$36:K430)))</f>
        <v/>
      </c>
    </row>
    <row r="431" spans="2:13" ht="20" customHeight="1" x14ac:dyDescent="0.35">
      <c r="B431" s="87" t="str">
        <f t="shared" si="47"/>
        <v/>
      </c>
      <c r="C431" s="106" t="str" cm="1">
        <f t="array" ref="C431">IF(B431="","",_xlfn.IFS(Payment_Freq="Monthly",EDATE(C430,1),Payment_Freq="Annually",EDATE(C430,12),Payment_Freq="Weekly",C430+7,Payment_Freq="Bi-Weekly",C430+14,Payment_Freq="Semi-Monthly",C430+15,Payment_Freq="Semi-Annually",EDATE(C430,6),Payment_Freq="Quarterly",EDATE(C430,4)))</f>
        <v/>
      </c>
      <c r="D431" s="78" t="str">
        <f t="shared" si="42"/>
        <v/>
      </c>
      <c r="E431" s="78" t="str">
        <f t="shared" si="48"/>
        <v/>
      </c>
      <c r="F431" s="107"/>
      <c r="G431" s="78" t="str">
        <f t="shared" si="43"/>
        <v/>
      </c>
      <c r="H431" s="78" t="str">
        <f t="shared" si="44"/>
        <v/>
      </c>
      <c r="I431" s="78" t="str">
        <f t="shared" si="45"/>
        <v/>
      </c>
      <c r="J431" s="78"/>
      <c r="K431" s="78" t="str">
        <f t="shared" si="46"/>
        <v/>
      </c>
      <c r="L431" s="78"/>
      <c r="M431" s="78" t="str">
        <f>IF(B431="","",IF(Rounding="Yes",ROUND(SUM($K$36:K431),2),SUM($K$36:K431)))</f>
        <v/>
      </c>
    </row>
    <row r="432" spans="2:13" ht="20" customHeight="1" x14ac:dyDescent="0.35">
      <c r="B432" s="87" t="str">
        <f t="shared" si="47"/>
        <v/>
      </c>
      <c r="C432" s="106" t="str" cm="1">
        <f t="array" ref="C432">IF(B432="","",_xlfn.IFS(Payment_Freq="Monthly",EDATE(C431,1),Payment_Freq="Annually",EDATE(C431,12),Payment_Freq="Weekly",C431+7,Payment_Freq="Bi-Weekly",C431+14,Payment_Freq="Semi-Monthly",C431+15,Payment_Freq="Semi-Annually",EDATE(C431,6),Payment_Freq="Quarterly",EDATE(C431,4)))</f>
        <v/>
      </c>
      <c r="D432" s="78" t="str">
        <f t="shared" si="42"/>
        <v/>
      </c>
      <c r="E432" s="78" t="str">
        <f t="shared" si="48"/>
        <v/>
      </c>
      <c r="F432" s="107"/>
      <c r="G432" s="78" t="str">
        <f t="shared" si="43"/>
        <v/>
      </c>
      <c r="H432" s="78" t="str">
        <f t="shared" si="44"/>
        <v/>
      </c>
      <c r="I432" s="78" t="str">
        <f t="shared" si="45"/>
        <v/>
      </c>
      <c r="J432" s="78"/>
      <c r="K432" s="78" t="str">
        <f t="shared" si="46"/>
        <v/>
      </c>
      <c r="L432" s="78"/>
      <c r="M432" s="78" t="str">
        <f>IF(B432="","",IF(Rounding="Yes",ROUND(SUM($K$36:K432),2),SUM($K$36:K432)))</f>
        <v/>
      </c>
    </row>
    <row r="433" spans="2:13" ht="20" customHeight="1" x14ac:dyDescent="0.35">
      <c r="B433" s="87" t="str">
        <f t="shared" si="47"/>
        <v/>
      </c>
      <c r="C433" s="106" t="str" cm="1">
        <f t="array" ref="C433">IF(B433="","",_xlfn.IFS(Payment_Freq="Monthly",EDATE(C432,1),Payment_Freq="Annually",EDATE(C432,12),Payment_Freq="Weekly",C432+7,Payment_Freq="Bi-Weekly",C432+14,Payment_Freq="Semi-Monthly",C432+15,Payment_Freq="Semi-Annually",EDATE(C432,6),Payment_Freq="Quarterly",EDATE(C432,4)))</f>
        <v/>
      </c>
      <c r="D433" s="78" t="str">
        <f t="shared" si="42"/>
        <v/>
      </c>
      <c r="E433" s="78" t="str">
        <f t="shared" si="48"/>
        <v/>
      </c>
      <c r="F433" s="107"/>
      <c r="G433" s="78" t="str">
        <f t="shared" si="43"/>
        <v/>
      </c>
      <c r="H433" s="78" t="str">
        <f t="shared" si="44"/>
        <v/>
      </c>
      <c r="I433" s="78" t="str">
        <f t="shared" si="45"/>
        <v/>
      </c>
      <c r="J433" s="78"/>
      <c r="K433" s="78" t="str">
        <f t="shared" si="46"/>
        <v/>
      </c>
      <c r="L433" s="78"/>
      <c r="M433" s="78" t="str">
        <f>IF(B433="","",IF(Rounding="Yes",ROUND(SUM($K$36:K433),2),SUM($K$36:K433)))</f>
        <v/>
      </c>
    </row>
    <row r="434" spans="2:13" ht="20" customHeight="1" x14ac:dyDescent="0.35">
      <c r="B434" s="87" t="str">
        <f t="shared" si="47"/>
        <v/>
      </c>
      <c r="C434" s="106" t="str" cm="1">
        <f t="array" ref="C434">IF(B434="","",_xlfn.IFS(Payment_Freq="Monthly",EDATE(C433,1),Payment_Freq="Annually",EDATE(C433,12),Payment_Freq="Weekly",C433+7,Payment_Freq="Bi-Weekly",C433+14,Payment_Freq="Semi-Monthly",C433+15,Payment_Freq="Semi-Annually",EDATE(C433,6),Payment_Freq="Quarterly",EDATE(C433,4)))</f>
        <v/>
      </c>
      <c r="D434" s="78" t="str">
        <f t="shared" si="42"/>
        <v/>
      </c>
      <c r="E434" s="78" t="str">
        <f t="shared" si="48"/>
        <v/>
      </c>
      <c r="F434" s="107"/>
      <c r="G434" s="78" t="str">
        <f t="shared" si="43"/>
        <v/>
      </c>
      <c r="H434" s="78" t="str">
        <f t="shared" si="44"/>
        <v/>
      </c>
      <c r="I434" s="78" t="str">
        <f t="shared" si="45"/>
        <v/>
      </c>
      <c r="J434" s="78"/>
      <c r="K434" s="78" t="str">
        <f t="shared" si="46"/>
        <v/>
      </c>
      <c r="L434" s="78"/>
      <c r="M434" s="78" t="str">
        <f>IF(B434="","",IF(Rounding="Yes",ROUND(SUM($K$36:K434),2),SUM($K$36:K434)))</f>
        <v/>
      </c>
    </row>
    <row r="435" spans="2:13" ht="20" customHeight="1" x14ac:dyDescent="0.35">
      <c r="B435" s="87" t="str">
        <f t="shared" si="47"/>
        <v/>
      </c>
      <c r="C435" s="106" t="str" cm="1">
        <f t="array" ref="C435">IF(B435="","",_xlfn.IFS(Payment_Freq="Monthly",EDATE(C434,1),Payment_Freq="Annually",EDATE(C434,12),Payment_Freq="Weekly",C434+7,Payment_Freq="Bi-Weekly",C434+14,Payment_Freq="Semi-Monthly",C434+15,Payment_Freq="Semi-Annually",EDATE(C434,6),Payment_Freq="Quarterly",EDATE(C434,4)))</f>
        <v/>
      </c>
      <c r="D435" s="78" t="str">
        <f t="shared" si="42"/>
        <v/>
      </c>
      <c r="E435" s="78" t="str">
        <f t="shared" si="48"/>
        <v/>
      </c>
      <c r="F435" s="107"/>
      <c r="G435" s="78" t="str">
        <f t="shared" si="43"/>
        <v/>
      </c>
      <c r="H435" s="78" t="str">
        <f t="shared" si="44"/>
        <v/>
      </c>
      <c r="I435" s="78" t="str">
        <f t="shared" si="45"/>
        <v/>
      </c>
      <c r="J435" s="78"/>
      <c r="K435" s="78" t="str">
        <f t="shared" si="46"/>
        <v/>
      </c>
      <c r="L435" s="78"/>
      <c r="M435" s="78" t="str">
        <f>IF(B435="","",IF(Rounding="Yes",ROUND(SUM($K$36:K435),2),SUM($K$36:K435)))</f>
        <v/>
      </c>
    </row>
    <row r="436" spans="2:13" ht="20" customHeight="1" x14ac:dyDescent="0.35">
      <c r="B436" s="87" t="str">
        <f t="shared" si="47"/>
        <v/>
      </c>
      <c r="C436" s="106" t="str" cm="1">
        <f t="array" ref="C436">IF(B436="","",_xlfn.IFS(Payment_Freq="Monthly",EDATE(C435,1),Payment_Freq="Annually",EDATE(C435,12),Payment_Freq="Weekly",C435+7,Payment_Freq="Bi-Weekly",C435+14,Payment_Freq="Semi-Monthly",C435+15,Payment_Freq="Semi-Annually",EDATE(C435,6),Payment_Freq="Quarterly",EDATE(C435,4)))</f>
        <v/>
      </c>
      <c r="D436" s="78" t="str">
        <f t="shared" si="42"/>
        <v/>
      </c>
      <c r="E436" s="78" t="str">
        <f t="shared" si="48"/>
        <v/>
      </c>
      <c r="F436" s="107"/>
      <c r="G436" s="78" t="str">
        <f t="shared" si="43"/>
        <v/>
      </c>
      <c r="H436" s="78" t="str">
        <f t="shared" si="44"/>
        <v/>
      </c>
      <c r="I436" s="78" t="str">
        <f t="shared" si="45"/>
        <v/>
      </c>
      <c r="J436" s="78"/>
      <c r="K436" s="78" t="str">
        <f t="shared" si="46"/>
        <v/>
      </c>
      <c r="L436" s="78"/>
      <c r="M436" s="78" t="str">
        <f>IF(B436="","",IF(Rounding="Yes",ROUND(SUM($K$36:K436),2),SUM($K$36:K436)))</f>
        <v/>
      </c>
    </row>
    <row r="437" spans="2:13" ht="20" customHeight="1" x14ac:dyDescent="0.35">
      <c r="B437" s="87" t="str">
        <f t="shared" si="47"/>
        <v/>
      </c>
      <c r="C437" s="106" t="str" cm="1">
        <f t="array" ref="C437">IF(B437="","",_xlfn.IFS(Payment_Freq="Monthly",EDATE(C436,1),Payment_Freq="Annually",EDATE(C436,12),Payment_Freq="Weekly",C436+7,Payment_Freq="Bi-Weekly",C436+14,Payment_Freq="Semi-Monthly",C436+15,Payment_Freq="Semi-Annually",EDATE(C436,6),Payment_Freq="Quarterly",EDATE(C436,4)))</f>
        <v/>
      </c>
      <c r="D437" s="78" t="str">
        <f t="shared" si="42"/>
        <v/>
      </c>
      <c r="E437" s="78" t="str">
        <f t="shared" si="48"/>
        <v/>
      </c>
      <c r="F437" s="107"/>
      <c r="G437" s="78" t="str">
        <f t="shared" si="43"/>
        <v/>
      </c>
      <c r="H437" s="78" t="str">
        <f t="shared" si="44"/>
        <v/>
      </c>
      <c r="I437" s="78" t="str">
        <f t="shared" si="45"/>
        <v/>
      </c>
      <c r="J437" s="78"/>
      <c r="K437" s="78" t="str">
        <f t="shared" si="46"/>
        <v/>
      </c>
      <c r="L437" s="78"/>
      <c r="M437" s="78" t="str">
        <f>IF(B437="","",IF(Rounding="Yes",ROUND(SUM($K$36:K437),2),SUM($K$36:K437)))</f>
        <v/>
      </c>
    </row>
    <row r="438" spans="2:13" ht="20" customHeight="1" x14ac:dyDescent="0.35">
      <c r="B438" s="87" t="str">
        <f t="shared" si="47"/>
        <v/>
      </c>
      <c r="C438" s="106" t="str" cm="1">
        <f t="array" ref="C438">IF(B438="","",_xlfn.IFS(Payment_Freq="Monthly",EDATE(C437,1),Payment_Freq="Annually",EDATE(C437,12),Payment_Freq="Weekly",C437+7,Payment_Freq="Bi-Weekly",C437+14,Payment_Freq="Semi-Monthly",C437+15,Payment_Freq="Semi-Annually",EDATE(C437,6),Payment_Freq="Quarterly",EDATE(C437,4)))</f>
        <v/>
      </c>
      <c r="D438" s="78" t="str">
        <f t="shared" si="42"/>
        <v/>
      </c>
      <c r="E438" s="78" t="str">
        <f t="shared" si="48"/>
        <v/>
      </c>
      <c r="F438" s="107"/>
      <c r="G438" s="78" t="str">
        <f t="shared" si="43"/>
        <v/>
      </c>
      <c r="H438" s="78" t="str">
        <f t="shared" si="44"/>
        <v/>
      </c>
      <c r="I438" s="78" t="str">
        <f t="shared" si="45"/>
        <v/>
      </c>
      <c r="J438" s="78"/>
      <c r="K438" s="78" t="str">
        <f t="shared" si="46"/>
        <v/>
      </c>
      <c r="L438" s="78"/>
      <c r="M438" s="78" t="str">
        <f>IF(B438="","",IF(Rounding="Yes",ROUND(SUM($K$36:K438),2),SUM($K$36:K438)))</f>
        <v/>
      </c>
    </row>
    <row r="439" spans="2:13" ht="20" customHeight="1" x14ac:dyDescent="0.35">
      <c r="B439" s="87" t="str">
        <f t="shared" si="47"/>
        <v/>
      </c>
      <c r="C439" s="106" t="str" cm="1">
        <f t="array" ref="C439">IF(B439="","",_xlfn.IFS(Payment_Freq="Monthly",EDATE(C438,1),Payment_Freq="Annually",EDATE(C438,12),Payment_Freq="Weekly",C438+7,Payment_Freq="Bi-Weekly",C438+14,Payment_Freq="Semi-Monthly",C438+15,Payment_Freq="Semi-Annually",EDATE(C438,6),Payment_Freq="Quarterly",EDATE(C438,4)))</f>
        <v/>
      </c>
      <c r="D439" s="78" t="str">
        <f t="shared" si="42"/>
        <v/>
      </c>
      <c r="E439" s="78" t="str">
        <f t="shared" si="48"/>
        <v/>
      </c>
      <c r="F439" s="107"/>
      <c r="G439" s="78" t="str">
        <f t="shared" si="43"/>
        <v/>
      </c>
      <c r="H439" s="78" t="str">
        <f t="shared" si="44"/>
        <v/>
      </c>
      <c r="I439" s="78" t="str">
        <f t="shared" si="45"/>
        <v/>
      </c>
      <c r="J439" s="78"/>
      <c r="K439" s="78" t="str">
        <f t="shared" si="46"/>
        <v/>
      </c>
      <c r="L439" s="78"/>
      <c r="M439" s="78" t="str">
        <f>IF(B439="","",IF(Rounding="Yes",ROUND(SUM($K$36:K439),2),SUM($K$36:K439)))</f>
        <v/>
      </c>
    </row>
    <row r="440" spans="2:13" ht="20" customHeight="1" x14ac:dyDescent="0.35">
      <c r="B440" s="87" t="str">
        <f t="shared" si="47"/>
        <v/>
      </c>
      <c r="C440" s="106" t="str" cm="1">
        <f t="array" ref="C440">IF(B440="","",_xlfn.IFS(Payment_Freq="Monthly",EDATE(C439,1),Payment_Freq="Annually",EDATE(C439,12),Payment_Freq="Weekly",C439+7,Payment_Freq="Bi-Weekly",C439+14,Payment_Freq="Semi-Monthly",C439+15,Payment_Freq="Semi-Annually",EDATE(C439,6),Payment_Freq="Quarterly",EDATE(C439,4)))</f>
        <v/>
      </c>
      <c r="D440" s="78" t="str">
        <f t="shared" si="42"/>
        <v/>
      </c>
      <c r="E440" s="78" t="str">
        <f t="shared" si="48"/>
        <v/>
      </c>
      <c r="F440" s="107"/>
      <c r="G440" s="78" t="str">
        <f t="shared" si="43"/>
        <v/>
      </c>
      <c r="H440" s="78" t="str">
        <f t="shared" si="44"/>
        <v/>
      </c>
      <c r="I440" s="78" t="str">
        <f t="shared" si="45"/>
        <v/>
      </c>
      <c r="J440" s="78"/>
      <c r="K440" s="78" t="str">
        <f t="shared" si="46"/>
        <v/>
      </c>
      <c r="L440" s="78"/>
      <c r="M440" s="78" t="str">
        <f>IF(B440="","",IF(Rounding="Yes",ROUND(SUM($K$36:K440),2),SUM($K$36:K440)))</f>
        <v/>
      </c>
    </row>
    <row r="441" spans="2:13" ht="20" customHeight="1" x14ac:dyDescent="0.35">
      <c r="B441" s="87" t="str">
        <f t="shared" si="47"/>
        <v/>
      </c>
      <c r="C441" s="106" t="str" cm="1">
        <f t="array" ref="C441">IF(B441="","",_xlfn.IFS(Payment_Freq="Monthly",EDATE(C440,1),Payment_Freq="Annually",EDATE(C440,12),Payment_Freq="Weekly",C440+7,Payment_Freq="Bi-Weekly",C440+14,Payment_Freq="Semi-Monthly",C440+15,Payment_Freq="Semi-Annually",EDATE(C440,6),Payment_Freq="Quarterly",EDATE(C440,4)))</f>
        <v/>
      </c>
      <c r="D441" s="78" t="str">
        <f t="shared" si="42"/>
        <v/>
      </c>
      <c r="E441" s="78" t="str">
        <f t="shared" si="48"/>
        <v/>
      </c>
      <c r="F441" s="107"/>
      <c r="G441" s="78" t="str">
        <f t="shared" si="43"/>
        <v/>
      </c>
      <c r="H441" s="78" t="str">
        <f t="shared" si="44"/>
        <v/>
      </c>
      <c r="I441" s="78" t="str">
        <f t="shared" si="45"/>
        <v/>
      </c>
      <c r="J441" s="78"/>
      <c r="K441" s="78" t="str">
        <f t="shared" si="46"/>
        <v/>
      </c>
      <c r="L441" s="78"/>
      <c r="M441" s="78" t="str">
        <f>IF(B441="","",IF(Rounding="Yes",ROUND(SUM($K$36:K441),2),SUM($K$36:K441)))</f>
        <v/>
      </c>
    </row>
    <row r="442" spans="2:13" ht="20" customHeight="1" x14ac:dyDescent="0.35">
      <c r="B442" s="87" t="str">
        <f t="shared" si="47"/>
        <v/>
      </c>
      <c r="C442" s="106" t="str" cm="1">
        <f t="array" ref="C442">IF(B442="","",_xlfn.IFS(Payment_Freq="Monthly",EDATE(C441,1),Payment_Freq="Annually",EDATE(C441,12),Payment_Freq="Weekly",C441+7,Payment_Freq="Bi-Weekly",C441+14,Payment_Freq="Semi-Monthly",C441+15,Payment_Freq="Semi-Annually",EDATE(C441,6),Payment_Freq="Quarterly",EDATE(C441,4)))</f>
        <v/>
      </c>
      <c r="D442" s="78" t="str">
        <f t="shared" si="42"/>
        <v/>
      </c>
      <c r="E442" s="78" t="str">
        <f t="shared" si="48"/>
        <v/>
      </c>
      <c r="F442" s="107"/>
      <c r="G442" s="78" t="str">
        <f t="shared" si="43"/>
        <v/>
      </c>
      <c r="H442" s="78" t="str">
        <f t="shared" si="44"/>
        <v/>
      </c>
      <c r="I442" s="78" t="str">
        <f t="shared" si="45"/>
        <v/>
      </c>
      <c r="J442" s="78"/>
      <c r="K442" s="78" t="str">
        <f t="shared" si="46"/>
        <v/>
      </c>
      <c r="L442" s="78"/>
      <c r="M442" s="78" t="str">
        <f>IF(B442="","",IF(Rounding="Yes",ROUND(SUM($K$36:K442),2),SUM($K$36:K442)))</f>
        <v/>
      </c>
    </row>
    <row r="443" spans="2:13" ht="20" customHeight="1" x14ac:dyDescent="0.35">
      <c r="B443" s="87" t="str">
        <f t="shared" si="47"/>
        <v/>
      </c>
      <c r="C443" s="106" t="str" cm="1">
        <f t="array" ref="C443">IF(B443="","",_xlfn.IFS(Payment_Freq="Monthly",EDATE(C442,1),Payment_Freq="Annually",EDATE(C442,12),Payment_Freq="Weekly",C442+7,Payment_Freq="Bi-Weekly",C442+14,Payment_Freq="Semi-Monthly",C442+15,Payment_Freq="Semi-Annually",EDATE(C442,6),Payment_Freq="Quarterly",EDATE(C442,4)))</f>
        <v/>
      </c>
      <c r="D443" s="78" t="str">
        <f t="shared" si="42"/>
        <v/>
      </c>
      <c r="E443" s="78" t="str">
        <f t="shared" si="48"/>
        <v/>
      </c>
      <c r="F443" s="107"/>
      <c r="G443" s="78" t="str">
        <f t="shared" si="43"/>
        <v/>
      </c>
      <c r="H443" s="78" t="str">
        <f t="shared" si="44"/>
        <v/>
      </c>
      <c r="I443" s="78" t="str">
        <f t="shared" si="45"/>
        <v/>
      </c>
      <c r="J443" s="78"/>
      <c r="K443" s="78" t="str">
        <f t="shared" si="46"/>
        <v/>
      </c>
      <c r="L443" s="78"/>
      <c r="M443" s="78" t="str">
        <f>IF(B443="","",IF(Rounding="Yes",ROUND(SUM($K$36:K443),2),SUM($K$36:K443)))</f>
        <v/>
      </c>
    </row>
    <row r="444" spans="2:13" ht="20" customHeight="1" x14ac:dyDescent="0.35">
      <c r="B444" s="87" t="str">
        <f t="shared" si="47"/>
        <v/>
      </c>
      <c r="C444" s="106" t="str" cm="1">
        <f t="array" ref="C444">IF(B444="","",_xlfn.IFS(Payment_Freq="Monthly",EDATE(C443,1),Payment_Freq="Annually",EDATE(C443,12),Payment_Freq="Weekly",C443+7,Payment_Freq="Bi-Weekly",C443+14,Payment_Freq="Semi-Monthly",C443+15,Payment_Freq="Semi-Annually",EDATE(C443,6),Payment_Freq="Quarterly",EDATE(C443,4)))</f>
        <v/>
      </c>
      <c r="D444" s="78" t="str">
        <f t="shared" si="42"/>
        <v/>
      </c>
      <c r="E444" s="78" t="str">
        <f t="shared" si="48"/>
        <v/>
      </c>
      <c r="F444" s="107"/>
      <c r="G444" s="78" t="str">
        <f t="shared" si="43"/>
        <v/>
      </c>
      <c r="H444" s="78" t="str">
        <f t="shared" si="44"/>
        <v/>
      </c>
      <c r="I444" s="78" t="str">
        <f t="shared" si="45"/>
        <v/>
      </c>
      <c r="J444" s="78"/>
      <c r="K444" s="78" t="str">
        <f t="shared" si="46"/>
        <v/>
      </c>
      <c r="L444" s="78"/>
      <c r="M444" s="78" t="str">
        <f>IF(B444="","",IF(Rounding="Yes",ROUND(SUM($K$36:K444),2),SUM($K$36:K444)))</f>
        <v/>
      </c>
    </row>
    <row r="445" spans="2:13" ht="20" customHeight="1" x14ac:dyDescent="0.35">
      <c r="B445" s="87" t="str">
        <f t="shared" si="47"/>
        <v/>
      </c>
      <c r="C445" s="106" t="str" cm="1">
        <f t="array" ref="C445">IF(B445="","",_xlfn.IFS(Payment_Freq="Monthly",EDATE(C444,1),Payment_Freq="Annually",EDATE(C444,12),Payment_Freq="Weekly",C444+7,Payment_Freq="Bi-Weekly",C444+14,Payment_Freq="Semi-Monthly",C444+15,Payment_Freq="Semi-Annually",EDATE(C444,6),Payment_Freq="Quarterly",EDATE(C444,4)))</f>
        <v/>
      </c>
      <c r="D445" s="78" t="str">
        <f t="shared" si="42"/>
        <v/>
      </c>
      <c r="E445" s="78" t="str">
        <f t="shared" si="48"/>
        <v/>
      </c>
      <c r="F445" s="107"/>
      <c r="G445" s="78" t="str">
        <f t="shared" si="43"/>
        <v/>
      </c>
      <c r="H445" s="78" t="str">
        <f t="shared" si="44"/>
        <v/>
      </c>
      <c r="I445" s="78" t="str">
        <f t="shared" si="45"/>
        <v/>
      </c>
      <c r="J445" s="78"/>
      <c r="K445" s="78" t="str">
        <f t="shared" si="46"/>
        <v/>
      </c>
      <c r="L445" s="78"/>
      <c r="M445" s="78" t="str">
        <f>IF(B445="","",IF(Rounding="Yes",ROUND(SUM($K$36:K445),2),SUM($K$36:K445)))</f>
        <v/>
      </c>
    </row>
    <row r="446" spans="2:13" ht="20" customHeight="1" x14ac:dyDescent="0.35">
      <c r="B446" s="87" t="str">
        <f t="shared" si="47"/>
        <v/>
      </c>
      <c r="C446" s="106" t="str" cm="1">
        <f t="array" ref="C446">IF(B446="","",_xlfn.IFS(Payment_Freq="Monthly",EDATE(C445,1),Payment_Freq="Annually",EDATE(C445,12),Payment_Freq="Weekly",C445+7,Payment_Freq="Bi-Weekly",C445+14,Payment_Freq="Semi-Monthly",C445+15,Payment_Freq="Semi-Annually",EDATE(C445,6),Payment_Freq="Quarterly",EDATE(C445,4)))</f>
        <v/>
      </c>
      <c r="D446" s="78" t="str">
        <f t="shared" si="42"/>
        <v/>
      </c>
      <c r="E446" s="78" t="str">
        <f t="shared" si="48"/>
        <v/>
      </c>
      <c r="F446" s="107"/>
      <c r="G446" s="78" t="str">
        <f t="shared" si="43"/>
        <v/>
      </c>
      <c r="H446" s="78" t="str">
        <f t="shared" si="44"/>
        <v/>
      </c>
      <c r="I446" s="78" t="str">
        <f t="shared" si="45"/>
        <v/>
      </c>
      <c r="J446" s="78"/>
      <c r="K446" s="78" t="str">
        <f t="shared" si="46"/>
        <v/>
      </c>
      <c r="L446" s="78"/>
      <c r="M446" s="78" t="str">
        <f>IF(B446="","",IF(Rounding="Yes",ROUND(SUM($K$36:K446),2),SUM($K$36:K446)))</f>
        <v/>
      </c>
    </row>
    <row r="447" spans="2:13" ht="20" customHeight="1" x14ac:dyDescent="0.35">
      <c r="B447" s="87" t="str">
        <f t="shared" si="47"/>
        <v/>
      </c>
      <c r="C447" s="106" t="str" cm="1">
        <f t="array" ref="C447">IF(B447="","",_xlfn.IFS(Payment_Freq="Monthly",EDATE(C446,1),Payment_Freq="Annually",EDATE(C446,12),Payment_Freq="Weekly",C446+7,Payment_Freq="Bi-Weekly",C446+14,Payment_Freq="Semi-Monthly",C446+15,Payment_Freq="Semi-Annually",EDATE(C446,6),Payment_Freq="Quarterly",EDATE(C446,4)))</f>
        <v/>
      </c>
      <c r="D447" s="78" t="str">
        <f t="shared" si="42"/>
        <v/>
      </c>
      <c r="E447" s="78" t="str">
        <f t="shared" si="48"/>
        <v/>
      </c>
      <c r="F447" s="107"/>
      <c r="G447" s="78" t="str">
        <f t="shared" si="43"/>
        <v/>
      </c>
      <c r="H447" s="78" t="str">
        <f t="shared" si="44"/>
        <v/>
      </c>
      <c r="I447" s="78" t="str">
        <f t="shared" si="45"/>
        <v/>
      </c>
      <c r="J447" s="78"/>
      <c r="K447" s="78" t="str">
        <f t="shared" si="46"/>
        <v/>
      </c>
      <c r="L447" s="78"/>
      <c r="M447" s="78" t="str">
        <f>IF(B447="","",IF(Rounding="Yes",ROUND(SUM($K$36:K447),2),SUM($K$36:K447)))</f>
        <v/>
      </c>
    </row>
    <row r="448" spans="2:13" ht="20" customHeight="1" x14ac:dyDescent="0.35">
      <c r="B448" s="87" t="str">
        <f t="shared" si="47"/>
        <v/>
      </c>
      <c r="C448" s="106" t="str" cm="1">
        <f t="array" ref="C448">IF(B448="","",_xlfn.IFS(Payment_Freq="Monthly",EDATE(C447,1),Payment_Freq="Annually",EDATE(C447,12),Payment_Freq="Weekly",C447+7,Payment_Freq="Bi-Weekly",C447+14,Payment_Freq="Semi-Monthly",C447+15,Payment_Freq="Semi-Annually",EDATE(C447,6),Payment_Freq="Quarterly",EDATE(C447,4)))</f>
        <v/>
      </c>
      <c r="D448" s="78" t="str">
        <f t="shared" si="42"/>
        <v/>
      </c>
      <c r="E448" s="78" t="str">
        <f t="shared" si="48"/>
        <v/>
      </c>
      <c r="F448" s="107"/>
      <c r="G448" s="78" t="str">
        <f t="shared" si="43"/>
        <v/>
      </c>
      <c r="H448" s="78" t="str">
        <f t="shared" si="44"/>
        <v/>
      </c>
      <c r="I448" s="78" t="str">
        <f t="shared" si="45"/>
        <v/>
      </c>
      <c r="J448" s="78"/>
      <c r="K448" s="78" t="str">
        <f t="shared" si="46"/>
        <v/>
      </c>
      <c r="L448" s="78"/>
      <c r="M448" s="78" t="str">
        <f>IF(B448="","",IF(Rounding="Yes",ROUND(SUM($K$36:K448),2),SUM($K$36:K448)))</f>
        <v/>
      </c>
    </row>
    <row r="449" spans="2:13" ht="20" customHeight="1" x14ac:dyDescent="0.35">
      <c r="B449" s="87" t="str">
        <f t="shared" si="47"/>
        <v/>
      </c>
      <c r="C449" s="106" t="str" cm="1">
        <f t="array" ref="C449">IF(B449="","",_xlfn.IFS(Payment_Freq="Monthly",EDATE(C448,1),Payment_Freq="Annually",EDATE(C448,12),Payment_Freq="Weekly",C448+7,Payment_Freq="Bi-Weekly",C448+14,Payment_Freq="Semi-Monthly",C448+15,Payment_Freq="Semi-Annually",EDATE(C448,6),Payment_Freq="Quarterly",EDATE(C448,4)))</f>
        <v/>
      </c>
      <c r="D449" s="78" t="str">
        <f t="shared" si="42"/>
        <v/>
      </c>
      <c r="E449" s="78" t="str">
        <f t="shared" si="48"/>
        <v/>
      </c>
      <c r="F449" s="107"/>
      <c r="G449" s="78" t="str">
        <f t="shared" si="43"/>
        <v/>
      </c>
      <c r="H449" s="78" t="str">
        <f t="shared" si="44"/>
        <v/>
      </c>
      <c r="I449" s="78" t="str">
        <f t="shared" si="45"/>
        <v/>
      </c>
      <c r="J449" s="78"/>
      <c r="K449" s="78" t="str">
        <f t="shared" si="46"/>
        <v/>
      </c>
      <c r="L449" s="78"/>
      <c r="M449" s="78" t="str">
        <f>IF(B449="","",IF(Rounding="Yes",ROUND(SUM($K$36:K449),2),SUM($K$36:K449)))</f>
        <v/>
      </c>
    </row>
    <row r="450" spans="2:13" ht="20" customHeight="1" x14ac:dyDescent="0.35">
      <c r="B450" s="87" t="str">
        <f t="shared" si="47"/>
        <v/>
      </c>
      <c r="C450" s="106" t="str" cm="1">
        <f t="array" ref="C450">IF(B450="","",_xlfn.IFS(Payment_Freq="Monthly",EDATE(C449,1),Payment_Freq="Annually",EDATE(C449,12),Payment_Freq="Weekly",C449+7,Payment_Freq="Bi-Weekly",C449+14,Payment_Freq="Semi-Monthly",C449+15,Payment_Freq="Semi-Annually",EDATE(C449,6),Payment_Freq="Quarterly",EDATE(C449,4)))</f>
        <v/>
      </c>
      <c r="D450" s="78" t="str">
        <f t="shared" si="42"/>
        <v/>
      </c>
      <c r="E450" s="78" t="str">
        <f t="shared" si="48"/>
        <v/>
      </c>
      <c r="F450" s="107"/>
      <c r="G450" s="78" t="str">
        <f t="shared" si="43"/>
        <v/>
      </c>
      <c r="H450" s="78" t="str">
        <f t="shared" si="44"/>
        <v/>
      </c>
      <c r="I450" s="78" t="str">
        <f t="shared" si="45"/>
        <v/>
      </c>
      <c r="J450" s="78"/>
      <c r="K450" s="78" t="str">
        <f t="shared" si="46"/>
        <v/>
      </c>
      <c r="L450" s="78"/>
      <c r="M450" s="78" t="str">
        <f>IF(B450="","",IF(Rounding="Yes",ROUND(SUM($K$36:K450),2),SUM($K$36:K450)))</f>
        <v/>
      </c>
    </row>
    <row r="451" spans="2:13" ht="20" customHeight="1" x14ac:dyDescent="0.35">
      <c r="B451" s="87" t="str">
        <f t="shared" si="47"/>
        <v/>
      </c>
      <c r="C451" s="106" t="str" cm="1">
        <f t="array" ref="C451">IF(B451="","",_xlfn.IFS(Payment_Freq="Monthly",EDATE(C450,1),Payment_Freq="Annually",EDATE(C450,12),Payment_Freq="Weekly",C450+7,Payment_Freq="Bi-Weekly",C450+14,Payment_Freq="Semi-Monthly",C450+15,Payment_Freq="Semi-Annually",EDATE(C450,6),Payment_Freq="Quarterly",EDATE(C450,4)))</f>
        <v/>
      </c>
      <c r="D451" s="78" t="str">
        <f t="shared" si="42"/>
        <v/>
      </c>
      <c r="E451" s="78" t="str">
        <f t="shared" si="48"/>
        <v/>
      </c>
      <c r="F451" s="107"/>
      <c r="G451" s="78" t="str">
        <f t="shared" si="43"/>
        <v/>
      </c>
      <c r="H451" s="78" t="str">
        <f t="shared" si="44"/>
        <v/>
      </c>
      <c r="I451" s="78" t="str">
        <f t="shared" si="45"/>
        <v/>
      </c>
      <c r="J451" s="78"/>
      <c r="K451" s="78" t="str">
        <f t="shared" si="46"/>
        <v/>
      </c>
      <c r="L451" s="78"/>
      <c r="M451" s="78" t="str">
        <f>IF(B451="","",IF(Rounding="Yes",ROUND(SUM($K$36:K451),2),SUM($K$36:K451)))</f>
        <v/>
      </c>
    </row>
    <row r="452" spans="2:13" ht="20" customHeight="1" x14ac:dyDescent="0.35">
      <c r="B452" s="87" t="str">
        <f t="shared" si="47"/>
        <v/>
      </c>
      <c r="C452" s="106" t="str" cm="1">
        <f t="array" ref="C452">IF(B452="","",_xlfn.IFS(Payment_Freq="Monthly",EDATE(C451,1),Payment_Freq="Annually",EDATE(C451,12),Payment_Freq="Weekly",C451+7,Payment_Freq="Bi-Weekly",C451+14,Payment_Freq="Semi-Monthly",C451+15,Payment_Freq="Semi-Annually",EDATE(C451,6),Payment_Freq="Quarterly",EDATE(C451,4)))</f>
        <v/>
      </c>
      <c r="D452" s="78" t="str">
        <f t="shared" si="42"/>
        <v/>
      </c>
      <c r="E452" s="78" t="str">
        <f t="shared" si="48"/>
        <v/>
      </c>
      <c r="F452" s="107"/>
      <c r="G452" s="78" t="str">
        <f t="shared" si="43"/>
        <v/>
      </c>
      <c r="H452" s="78" t="str">
        <f t="shared" si="44"/>
        <v/>
      </c>
      <c r="I452" s="78" t="str">
        <f t="shared" si="45"/>
        <v/>
      </c>
      <c r="J452" s="78"/>
      <c r="K452" s="78" t="str">
        <f t="shared" si="46"/>
        <v/>
      </c>
      <c r="L452" s="78"/>
      <c r="M452" s="78" t="str">
        <f>IF(B452="","",IF(Rounding="Yes",ROUND(SUM($K$36:K452),2),SUM($K$36:K452)))</f>
        <v/>
      </c>
    </row>
    <row r="453" spans="2:13" ht="20" customHeight="1" x14ac:dyDescent="0.35">
      <c r="B453" s="87" t="str">
        <f t="shared" si="47"/>
        <v/>
      </c>
      <c r="C453" s="106" t="str" cm="1">
        <f t="array" ref="C453">IF(B453="","",_xlfn.IFS(Payment_Freq="Monthly",EDATE(C452,1),Payment_Freq="Annually",EDATE(C452,12),Payment_Freq="Weekly",C452+7,Payment_Freq="Bi-Weekly",C452+14,Payment_Freq="Semi-Monthly",C452+15,Payment_Freq="Semi-Annually",EDATE(C452,6),Payment_Freq="Quarterly",EDATE(C452,4)))</f>
        <v/>
      </c>
      <c r="D453" s="78" t="str">
        <f t="shared" si="42"/>
        <v/>
      </c>
      <c r="E453" s="78" t="str">
        <f t="shared" si="48"/>
        <v/>
      </c>
      <c r="F453" s="107"/>
      <c r="G453" s="78" t="str">
        <f t="shared" si="43"/>
        <v/>
      </c>
      <c r="H453" s="78" t="str">
        <f t="shared" si="44"/>
        <v/>
      </c>
      <c r="I453" s="78" t="str">
        <f t="shared" si="45"/>
        <v/>
      </c>
      <c r="J453" s="78"/>
      <c r="K453" s="78" t="str">
        <f t="shared" si="46"/>
        <v/>
      </c>
      <c r="L453" s="78"/>
      <c r="M453" s="78" t="str">
        <f>IF(B453="","",IF(Rounding="Yes",ROUND(SUM($K$36:K453),2),SUM($K$36:K453)))</f>
        <v/>
      </c>
    </row>
    <row r="454" spans="2:13" ht="20" customHeight="1" x14ac:dyDescent="0.35">
      <c r="B454" s="87" t="str">
        <f t="shared" si="47"/>
        <v/>
      </c>
      <c r="C454" s="106" t="str" cm="1">
        <f t="array" ref="C454">IF(B454="","",_xlfn.IFS(Payment_Freq="Monthly",EDATE(C453,1),Payment_Freq="Annually",EDATE(C453,12),Payment_Freq="Weekly",C453+7,Payment_Freq="Bi-Weekly",C453+14,Payment_Freq="Semi-Monthly",C453+15,Payment_Freq="Semi-Annually",EDATE(C453,6),Payment_Freq="Quarterly",EDATE(C453,4)))</f>
        <v/>
      </c>
      <c r="D454" s="78" t="str">
        <f t="shared" si="42"/>
        <v/>
      </c>
      <c r="E454" s="78" t="str">
        <f t="shared" si="48"/>
        <v/>
      </c>
      <c r="F454" s="107"/>
      <c r="G454" s="78" t="str">
        <f t="shared" si="43"/>
        <v/>
      </c>
      <c r="H454" s="78" t="str">
        <f t="shared" si="44"/>
        <v/>
      </c>
      <c r="I454" s="78" t="str">
        <f t="shared" si="45"/>
        <v/>
      </c>
      <c r="J454" s="78"/>
      <c r="K454" s="78" t="str">
        <f t="shared" si="46"/>
        <v/>
      </c>
      <c r="L454" s="78"/>
      <c r="M454" s="78" t="str">
        <f>IF(B454="","",IF(Rounding="Yes",ROUND(SUM($K$36:K454),2),SUM($K$36:K454)))</f>
        <v/>
      </c>
    </row>
    <row r="455" spans="2:13" ht="20" customHeight="1" x14ac:dyDescent="0.35">
      <c r="B455" s="87" t="str">
        <f t="shared" si="47"/>
        <v/>
      </c>
      <c r="C455" s="106" t="str" cm="1">
        <f t="array" ref="C455">IF(B455="","",_xlfn.IFS(Payment_Freq="Monthly",EDATE(C454,1),Payment_Freq="Annually",EDATE(C454,12),Payment_Freq="Weekly",C454+7,Payment_Freq="Bi-Weekly",C454+14,Payment_Freq="Semi-Monthly",C454+15,Payment_Freq="Semi-Annually",EDATE(C454,6),Payment_Freq="Quarterly",EDATE(C454,4)))</f>
        <v/>
      </c>
      <c r="D455" s="78" t="str">
        <f t="shared" si="42"/>
        <v/>
      </c>
      <c r="E455" s="78" t="str">
        <f t="shared" si="48"/>
        <v/>
      </c>
      <c r="F455" s="107"/>
      <c r="G455" s="78" t="str">
        <f t="shared" si="43"/>
        <v/>
      </c>
      <c r="H455" s="78" t="str">
        <f t="shared" si="44"/>
        <v/>
      </c>
      <c r="I455" s="78" t="str">
        <f t="shared" si="45"/>
        <v/>
      </c>
      <c r="J455" s="78"/>
      <c r="K455" s="78" t="str">
        <f t="shared" si="46"/>
        <v/>
      </c>
      <c r="L455" s="78"/>
      <c r="M455" s="78" t="str">
        <f>IF(B455="","",IF(Rounding="Yes",ROUND(SUM($K$36:K455),2),SUM($K$36:K455)))</f>
        <v/>
      </c>
    </row>
    <row r="456" spans="2:13" ht="20" customHeight="1" x14ac:dyDescent="0.35">
      <c r="B456" s="87" t="str">
        <f t="shared" si="47"/>
        <v/>
      </c>
      <c r="C456" s="106" t="str" cm="1">
        <f t="array" ref="C456">IF(B456="","",_xlfn.IFS(Payment_Freq="Monthly",EDATE(C455,1),Payment_Freq="Annually",EDATE(C455,12),Payment_Freq="Weekly",C455+7,Payment_Freq="Bi-Weekly",C455+14,Payment_Freq="Semi-Monthly",C455+15,Payment_Freq="Semi-Annually",EDATE(C455,6),Payment_Freq="Quarterly",EDATE(C455,4)))</f>
        <v/>
      </c>
      <c r="D456" s="78" t="str">
        <f t="shared" si="42"/>
        <v/>
      </c>
      <c r="E456" s="78" t="str">
        <f t="shared" si="48"/>
        <v/>
      </c>
      <c r="F456" s="107"/>
      <c r="G456" s="78" t="str">
        <f t="shared" si="43"/>
        <v/>
      </c>
      <c r="H456" s="78" t="str">
        <f t="shared" si="44"/>
        <v/>
      </c>
      <c r="I456" s="78" t="str">
        <f t="shared" si="45"/>
        <v/>
      </c>
      <c r="J456" s="78"/>
      <c r="K456" s="78" t="str">
        <f t="shared" si="46"/>
        <v/>
      </c>
      <c r="L456" s="78"/>
      <c r="M456" s="78" t="str">
        <f>IF(B456="","",IF(Rounding="Yes",ROUND(SUM($K$36:K456),2),SUM($K$36:K456)))</f>
        <v/>
      </c>
    </row>
    <row r="457" spans="2:13" ht="20" customHeight="1" x14ac:dyDescent="0.35">
      <c r="B457" s="87" t="str">
        <f t="shared" si="47"/>
        <v/>
      </c>
      <c r="C457" s="106" t="str" cm="1">
        <f t="array" ref="C457">IF(B457="","",_xlfn.IFS(Payment_Freq="Monthly",EDATE(C456,1),Payment_Freq="Annually",EDATE(C456,12),Payment_Freq="Weekly",C456+7,Payment_Freq="Bi-Weekly",C456+14,Payment_Freq="Semi-Monthly",C456+15,Payment_Freq="Semi-Annually",EDATE(C456,6),Payment_Freq="Quarterly",EDATE(C456,4)))</f>
        <v/>
      </c>
      <c r="D457" s="78" t="str">
        <f t="shared" si="42"/>
        <v/>
      </c>
      <c r="E457" s="78" t="str">
        <f t="shared" si="48"/>
        <v/>
      </c>
      <c r="F457" s="107"/>
      <c r="G457" s="78" t="str">
        <f t="shared" si="43"/>
        <v/>
      </c>
      <c r="H457" s="78" t="str">
        <f t="shared" si="44"/>
        <v/>
      </c>
      <c r="I457" s="78" t="str">
        <f t="shared" si="45"/>
        <v/>
      </c>
      <c r="J457" s="78"/>
      <c r="K457" s="78" t="str">
        <f t="shared" si="46"/>
        <v/>
      </c>
      <c r="L457" s="78"/>
      <c r="M457" s="78" t="str">
        <f>IF(B457="","",IF(Rounding="Yes",ROUND(SUM($K$36:K457),2),SUM($K$36:K457)))</f>
        <v/>
      </c>
    </row>
    <row r="458" spans="2:13" ht="20" customHeight="1" x14ac:dyDescent="0.35">
      <c r="B458" s="87" t="str">
        <f t="shared" si="47"/>
        <v/>
      </c>
      <c r="C458" s="106" t="str" cm="1">
        <f t="array" ref="C458">IF(B458="","",_xlfn.IFS(Payment_Freq="Monthly",EDATE(C457,1),Payment_Freq="Annually",EDATE(C457,12),Payment_Freq="Weekly",C457+7,Payment_Freq="Bi-Weekly",C457+14,Payment_Freq="Semi-Monthly",C457+15,Payment_Freq="Semi-Annually",EDATE(C457,6),Payment_Freq="Quarterly",EDATE(C457,4)))</f>
        <v/>
      </c>
      <c r="D458" s="78" t="str">
        <f t="shared" si="42"/>
        <v/>
      </c>
      <c r="E458" s="78" t="str">
        <f t="shared" si="48"/>
        <v/>
      </c>
      <c r="F458" s="107"/>
      <c r="G458" s="78" t="str">
        <f t="shared" si="43"/>
        <v/>
      </c>
      <c r="H458" s="78" t="str">
        <f t="shared" si="44"/>
        <v/>
      </c>
      <c r="I458" s="78" t="str">
        <f t="shared" si="45"/>
        <v/>
      </c>
      <c r="J458" s="78"/>
      <c r="K458" s="78" t="str">
        <f t="shared" si="46"/>
        <v/>
      </c>
      <c r="L458" s="78"/>
      <c r="M458" s="78" t="str">
        <f>IF(B458="","",IF(Rounding="Yes",ROUND(SUM($K$36:K458),2),SUM($K$36:K458)))</f>
        <v/>
      </c>
    </row>
    <row r="459" spans="2:13" ht="20" customHeight="1" x14ac:dyDescent="0.35">
      <c r="B459" s="87" t="str">
        <f t="shared" si="47"/>
        <v/>
      </c>
      <c r="C459" s="106" t="str" cm="1">
        <f t="array" ref="C459">IF(B459="","",_xlfn.IFS(Payment_Freq="Monthly",EDATE(C458,1),Payment_Freq="Annually",EDATE(C458,12),Payment_Freq="Weekly",C458+7,Payment_Freq="Bi-Weekly",C458+14,Payment_Freq="Semi-Monthly",C458+15,Payment_Freq="Semi-Annually",EDATE(C458,6),Payment_Freq="Quarterly",EDATE(C458,4)))</f>
        <v/>
      </c>
      <c r="D459" s="78" t="str">
        <f t="shared" si="42"/>
        <v/>
      </c>
      <c r="E459" s="78" t="str">
        <f t="shared" si="48"/>
        <v/>
      </c>
      <c r="F459" s="107"/>
      <c r="G459" s="78" t="str">
        <f t="shared" si="43"/>
        <v/>
      </c>
      <c r="H459" s="78" t="str">
        <f t="shared" si="44"/>
        <v/>
      </c>
      <c r="I459" s="78" t="str">
        <f t="shared" si="45"/>
        <v/>
      </c>
      <c r="J459" s="78"/>
      <c r="K459" s="78" t="str">
        <f t="shared" si="46"/>
        <v/>
      </c>
      <c r="L459" s="78"/>
      <c r="M459" s="78" t="str">
        <f>IF(B459="","",IF(Rounding="Yes",ROUND(SUM($K$36:K459),2),SUM($K$36:K459)))</f>
        <v/>
      </c>
    </row>
    <row r="460" spans="2:13" ht="20" customHeight="1" x14ac:dyDescent="0.35">
      <c r="B460" s="87" t="str">
        <f t="shared" si="47"/>
        <v/>
      </c>
      <c r="C460" s="106" t="str" cm="1">
        <f t="array" ref="C460">IF(B460="","",_xlfn.IFS(Payment_Freq="Monthly",EDATE(C459,1),Payment_Freq="Annually",EDATE(C459,12),Payment_Freq="Weekly",C459+7,Payment_Freq="Bi-Weekly",C459+14,Payment_Freq="Semi-Monthly",C459+15,Payment_Freq="Semi-Annually",EDATE(C459,6),Payment_Freq="Quarterly",EDATE(C459,4)))</f>
        <v/>
      </c>
      <c r="D460" s="78" t="str">
        <f t="shared" si="42"/>
        <v/>
      </c>
      <c r="E460" s="78" t="str">
        <f t="shared" si="48"/>
        <v/>
      </c>
      <c r="F460" s="107"/>
      <c r="G460" s="78" t="str">
        <f t="shared" si="43"/>
        <v/>
      </c>
      <c r="H460" s="78" t="str">
        <f t="shared" si="44"/>
        <v/>
      </c>
      <c r="I460" s="78" t="str">
        <f t="shared" si="45"/>
        <v/>
      </c>
      <c r="J460" s="78"/>
      <c r="K460" s="78" t="str">
        <f t="shared" si="46"/>
        <v/>
      </c>
      <c r="L460" s="78"/>
      <c r="M460" s="78" t="str">
        <f>IF(B460="","",IF(Rounding="Yes",ROUND(SUM($K$36:K460),2),SUM($K$36:K460)))</f>
        <v/>
      </c>
    </row>
    <row r="461" spans="2:13" ht="20" customHeight="1" x14ac:dyDescent="0.35">
      <c r="B461" s="87" t="str">
        <f t="shared" si="47"/>
        <v/>
      </c>
      <c r="C461" s="106" t="str" cm="1">
        <f t="array" ref="C461">IF(B461="","",_xlfn.IFS(Payment_Freq="Monthly",EDATE(C460,1),Payment_Freq="Annually",EDATE(C460,12),Payment_Freq="Weekly",C460+7,Payment_Freq="Bi-Weekly",C460+14,Payment_Freq="Semi-Monthly",C460+15,Payment_Freq="Semi-Annually",EDATE(C460,6),Payment_Freq="Quarterly",EDATE(C460,4)))</f>
        <v/>
      </c>
      <c r="D461" s="78" t="str">
        <f t="shared" si="42"/>
        <v/>
      </c>
      <c r="E461" s="78" t="str">
        <f t="shared" si="48"/>
        <v/>
      </c>
      <c r="F461" s="107"/>
      <c r="G461" s="78" t="str">
        <f t="shared" si="43"/>
        <v/>
      </c>
      <c r="H461" s="78" t="str">
        <f t="shared" si="44"/>
        <v/>
      </c>
      <c r="I461" s="78" t="str">
        <f t="shared" si="45"/>
        <v/>
      </c>
      <c r="J461" s="78"/>
      <c r="K461" s="78" t="str">
        <f t="shared" si="46"/>
        <v/>
      </c>
      <c r="L461" s="78"/>
      <c r="M461" s="78" t="str">
        <f>IF(B461="","",IF(Rounding="Yes",ROUND(SUM($K$36:K461),2),SUM($K$36:K461)))</f>
        <v/>
      </c>
    </row>
    <row r="462" spans="2:13" ht="20" customHeight="1" x14ac:dyDescent="0.35">
      <c r="B462" s="87" t="str">
        <f t="shared" si="47"/>
        <v/>
      </c>
      <c r="C462" s="106" t="str" cm="1">
        <f t="array" ref="C462">IF(B462="","",_xlfn.IFS(Payment_Freq="Monthly",EDATE(C461,1),Payment_Freq="Annually",EDATE(C461,12),Payment_Freq="Weekly",C461+7,Payment_Freq="Bi-Weekly",C461+14,Payment_Freq="Semi-Monthly",C461+15,Payment_Freq="Semi-Annually",EDATE(C461,6),Payment_Freq="Quarterly",EDATE(C461,4)))</f>
        <v/>
      </c>
      <c r="D462" s="78" t="str">
        <f t="shared" si="42"/>
        <v/>
      </c>
      <c r="E462" s="78" t="str">
        <f t="shared" si="48"/>
        <v/>
      </c>
      <c r="F462" s="107"/>
      <c r="G462" s="78" t="str">
        <f t="shared" si="43"/>
        <v/>
      </c>
      <c r="H462" s="78" t="str">
        <f t="shared" si="44"/>
        <v/>
      </c>
      <c r="I462" s="78" t="str">
        <f t="shared" si="45"/>
        <v/>
      </c>
      <c r="J462" s="78"/>
      <c r="K462" s="78" t="str">
        <f t="shared" si="46"/>
        <v/>
      </c>
      <c r="L462" s="78"/>
      <c r="M462" s="78" t="str">
        <f>IF(B462="","",IF(Rounding="Yes",ROUND(SUM($K$36:K462),2),SUM($K$36:K462)))</f>
        <v/>
      </c>
    </row>
    <row r="463" spans="2:13" ht="20" customHeight="1" x14ac:dyDescent="0.35">
      <c r="B463" s="87" t="str">
        <f t="shared" si="47"/>
        <v/>
      </c>
      <c r="C463" s="106" t="str" cm="1">
        <f t="array" ref="C463">IF(B463="","",_xlfn.IFS(Payment_Freq="Monthly",EDATE(C462,1),Payment_Freq="Annually",EDATE(C462,12),Payment_Freq="Weekly",C462+7,Payment_Freq="Bi-Weekly",C462+14,Payment_Freq="Semi-Monthly",C462+15,Payment_Freq="Semi-Annually",EDATE(C462,6),Payment_Freq="Quarterly",EDATE(C462,4)))</f>
        <v/>
      </c>
      <c r="D463" s="78" t="str">
        <f t="shared" si="42"/>
        <v/>
      </c>
      <c r="E463" s="78" t="str">
        <f t="shared" si="48"/>
        <v/>
      </c>
      <c r="F463" s="107"/>
      <c r="G463" s="78" t="str">
        <f t="shared" si="43"/>
        <v/>
      </c>
      <c r="H463" s="78" t="str">
        <f t="shared" si="44"/>
        <v/>
      </c>
      <c r="I463" s="78" t="str">
        <f t="shared" si="45"/>
        <v/>
      </c>
      <c r="J463" s="78"/>
      <c r="K463" s="78" t="str">
        <f t="shared" si="46"/>
        <v/>
      </c>
      <c r="L463" s="78"/>
      <c r="M463" s="78" t="str">
        <f>IF(B463="","",IF(Rounding="Yes",ROUND(SUM($K$36:K463),2),SUM($K$36:K463)))</f>
        <v/>
      </c>
    </row>
    <row r="464" spans="2:13" ht="20" customHeight="1" x14ac:dyDescent="0.35">
      <c r="B464" s="87" t="str">
        <f t="shared" si="47"/>
        <v/>
      </c>
      <c r="C464" s="106" t="str" cm="1">
        <f t="array" ref="C464">IF(B464="","",_xlfn.IFS(Payment_Freq="Monthly",EDATE(C463,1),Payment_Freq="Annually",EDATE(C463,12),Payment_Freq="Weekly",C463+7,Payment_Freq="Bi-Weekly",C463+14,Payment_Freq="Semi-Monthly",C463+15,Payment_Freq="Semi-Annually",EDATE(C463,6),Payment_Freq="Quarterly",EDATE(C463,4)))</f>
        <v/>
      </c>
      <c r="D464" s="78" t="str">
        <f t="shared" si="42"/>
        <v/>
      </c>
      <c r="E464" s="78" t="str">
        <f t="shared" si="48"/>
        <v/>
      </c>
      <c r="F464" s="107"/>
      <c r="G464" s="78" t="str">
        <f t="shared" si="43"/>
        <v/>
      </c>
      <c r="H464" s="78" t="str">
        <f t="shared" si="44"/>
        <v/>
      </c>
      <c r="I464" s="78" t="str">
        <f t="shared" si="45"/>
        <v/>
      </c>
      <c r="J464" s="78"/>
      <c r="K464" s="78" t="str">
        <f t="shared" si="46"/>
        <v/>
      </c>
      <c r="L464" s="78"/>
      <c r="M464" s="78" t="str">
        <f>IF(B464="","",IF(Rounding="Yes",ROUND(SUM($K$36:K464),2),SUM($K$36:K464)))</f>
        <v/>
      </c>
    </row>
    <row r="465" spans="2:13" ht="20" customHeight="1" x14ac:dyDescent="0.35">
      <c r="B465" s="87" t="str">
        <f t="shared" si="47"/>
        <v/>
      </c>
      <c r="C465" s="106" t="str" cm="1">
        <f t="array" ref="C465">IF(B465="","",_xlfn.IFS(Payment_Freq="Monthly",EDATE(C464,1),Payment_Freq="Annually",EDATE(C464,12),Payment_Freq="Weekly",C464+7,Payment_Freq="Bi-Weekly",C464+14,Payment_Freq="Semi-Monthly",C464+15,Payment_Freq="Semi-Annually",EDATE(C464,6),Payment_Freq="Quarterly",EDATE(C464,4)))</f>
        <v/>
      </c>
      <c r="D465" s="78" t="str">
        <f t="shared" si="42"/>
        <v/>
      </c>
      <c r="E465" s="78" t="str">
        <f t="shared" si="48"/>
        <v/>
      </c>
      <c r="F465" s="107"/>
      <c r="G465" s="78" t="str">
        <f t="shared" si="43"/>
        <v/>
      </c>
      <c r="H465" s="78" t="str">
        <f t="shared" si="44"/>
        <v/>
      </c>
      <c r="I465" s="78" t="str">
        <f t="shared" si="45"/>
        <v/>
      </c>
      <c r="J465" s="78"/>
      <c r="K465" s="78" t="str">
        <f t="shared" si="46"/>
        <v/>
      </c>
      <c r="L465" s="78"/>
      <c r="M465" s="78" t="str">
        <f>IF(B465="","",IF(Rounding="Yes",ROUND(SUM($K$36:K465),2),SUM($K$36:K465)))</f>
        <v/>
      </c>
    </row>
    <row r="466" spans="2:13" ht="20" customHeight="1" x14ac:dyDescent="0.35">
      <c r="B466" s="87" t="str">
        <f t="shared" si="47"/>
        <v/>
      </c>
      <c r="C466" s="106" t="str" cm="1">
        <f t="array" ref="C466">IF(B466="","",_xlfn.IFS(Payment_Freq="Monthly",EDATE(C465,1),Payment_Freq="Annually",EDATE(C465,12),Payment_Freq="Weekly",C465+7,Payment_Freq="Bi-Weekly",C465+14,Payment_Freq="Semi-Monthly",C465+15,Payment_Freq="Semi-Annually",EDATE(C465,6),Payment_Freq="Quarterly",EDATE(C465,4)))</f>
        <v/>
      </c>
      <c r="D466" s="78" t="str">
        <f t="shared" si="42"/>
        <v/>
      </c>
      <c r="E466" s="78" t="str">
        <f t="shared" si="48"/>
        <v/>
      </c>
      <c r="F466" s="107"/>
      <c r="G466" s="78" t="str">
        <f t="shared" si="43"/>
        <v/>
      </c>
      <c r="H466" s="78" t="str">
        <f t="shared" si="44"/>
        <v/>
      </c>
      <c r="I466" s="78" t="str">
        <f t="shared" si="45"/>
        <v/>
      </c>
      <c r="J466" s="78"/>
      <c r="K466" s="78" t="str">
        <f t="shared" si="46"/>
        <v/>
      </c>
      <c r="L466" s="78"/>
      <c r="M466" s="78" t="str">
        <f>IF(B466="","",IF(Rounding="Yes",ROUND(SUM($K$36:K466),2),SUM($K$36:K466)))</f>
        <v/>
      </c>
    </row>
    <row r="467" spans="2:13" ht="20" customHeight="1" x14ac:dyDescent="0.35">
      <c r="B467" s="87" t="str">
        <f t="shared" si="47"/>
        <v/>
      </c>
      <c r="C467" s="106" t="str" cm="1">
        <f t="array" ref="C467">IF(B467="","",_xlfn.IFS(Payment_Freq="Monthly",EDATE(C466,1),Payment_Freq="Annually",EDATE(C466,12),Payment_Freq="Weekly",C466+7,Payment_Freq="Bi-Weekly",C466+14,Payment_Freq="Semi-Monthly",C466+15,Payment_Freq="Semi-Annually",EDATE(C466,6),Payment_Freq="Quarterly",EDATE(C466,4)))</f>
        <v/>
      </c>
      <c r="D467" s="78" t="str">
        <f t="shared" si="42"/>
        <v/>
      </c>
      <c r="E467" s="78" t="str">
        <f t="shared" si="48"/>
        <v/>
      </c>
      <c r="F467" s="107"/>
      <c r="G467" s="78" t="str">
        <f t="shared" si="43"/>
        <v/>
      </c>
      <c r="H467" s="78" t="str">
        <f t="shared" si="44"/>
        <v/>
      </c>
      <c r="I467" s="78" t="str">
        <f t="shared" si="45"/>
        <v/>
      </c>
      <c r="J467" s="78"/>
      <c r="K467" s="78" t="str">
        <f t="shared" si="46"/>
        <v/>
      </c>
      <c r="L467" s="78"/>
      <c r="M467" s="78" t="str">
        <f>IF(B467="","",IF(Rounding="Yes",ROUND(SUM($K$36:K467),2),SUM($K$36:K467)))</f>
        <v/>
      </c>
    </row>
    <row r="468" spans="2:13" ht="20" customHeight="1" x14ac:dyDescent="0.35">
      <c r="B468" s="87" t="str">
        <f t="shared" si="47"/>
        <v/>
      </c>
      <c r="C468" s="106" t="str" cm="1">
        <f t="array" ref="C468">IF(B468="","",_xlfn.IFS(Payment_Freq="Monthly",EDATE(C467,1),Payment_Freq="Annually",EDATE(C467,12),Payment_Freq="Weekly",C467+7,Payment_Freq="Bi-Weekly",C467+14,Payment_Freq="Semi-Monthly",C467+15,Payment_Freq="Semi-Annually",EDATE(C467,6),Payment_Freq="Quarterly",EDATE(C467,4)))</f>
        <v/>
      </c>
      <c r="D468" s="78" t="str">
        <f t="shared" si="42"/>
        <v/>
      </c>
      <c r="E468" s="78" t="str">
        <f t="shared" si="48"/>
        <v/>
      </c>
      <c r="F468" s="107"/>
      <c r="G468" s="78" t="str">
        <f t="shared" si="43"/>
        <v/>
      </c>
      <c r="H468" s="78" t="str">
        <f t="shared" si="44"/>
        <v/>
      </c>
      <c r="I468" s="78" t="str">
        <f t="shared" si="45"/>
        <v/>
      </c>
      <c r="J468" s="78"/>
      <c r="K468" s="78" t="str">
        <f t="shared" si="46"/>
        <v/>
      </c>
      <c r="L468" s="78"/>
      <c r="M468" s="78" t="str">
        <f>IF(B468="","",IF(Rounding="Yes",ROUND(SUM($K$36:K468),2),SUM($K$36:K468)))</f>
        <v/>
      </c>
    </row>
    <row r="469" spans="2:13" ht="20" customHeight="1" x14ac:dyDescent="0.35">
      <c r="B469" s="87" t="str">
        <f t="shared" si="47"/>
        <v/>
      </c>
      <c r="C469" s="106" t="str" cm="1">
        <f t="array" ref="C469">IF(B469="","",_xlfn.IFS(Payment_Freq="Monthly",EDATE(C468,1),Payment_Freq="Annually",EDATE(C468,12),Payment_Freq="Weekly",C468+7,Payment_Freq="Bi-Weekly",C468+14,Payment_Freq="Semi-Monthly",C468+15,Payment_Freq="Semi-Annually",EDATE(C468,6),Payment_Freq="Quarterly",EDATE(C468,4)))</f>
        <v/>
      </c>
      <c r="D469" s="78" t="str">
        <f t="shared" si="42"/>
        <v/>
      </c>
      <c r="E469" s="78" t="str">
        <f t="shared" si="48"/>
        <v/>
      </c>
      <c r="F469" s="107"/>
      <c r="G469" s="78" t="str">
        <f t="shared" si="43"/>
        <v/>
      </c>
      <c r="H469" s="78" t="str">
        <f t="shared" si="44"/>
        <v/>
      </c>
      <c r="I469" s="78" t="str">
        <f t="shared" si="45"/>
        <v/>
      </c>
      <c r="J469" s="78"/>
      <c r="K469" s="78" t="str">
        <f t="shared" si="46"/>
        <v/>
      </c>
      <c r="L469" s="78"/>
      <c r="M469" s="78" t="str">
        <f>IF(B469="","",IF(Rounding="Yes",ROUND(SUM($K$36:K469),2),SUM($K$36:K469)))</f>
        <v/>
      </c>
    </row>
    <row r="470" spans="2:13" ht="20" customHeight="1" x14ac:dyDescent="0.35">
      <c r="B470" s="87" t="str">
        <f t="shared" si="47"/>
        <v/>
      </c>
      <c r="C470" s="106" t="str" cm="1">
        <f t="array" ref="C470">IF(B470="","",_xlfn.IFS(Payment_Freq="Monthly",EDATE(C469,1),Payment_Freq="Annually",EDATE(C469,12),Payment_Freq="Weekly",C469+7,Payment_Freq="Bi-Weekly",C469+14,Payment_Freq="Semi-Monthly",C469+15,Payment_Freq="Semi-Annually",EDATE(C469,6),Payment_Freq="Quarterly",EDATE(C469,4)))</f>
        <v/>
      </c>
      <c r="D470" s="78" t="str">
        <f t="shared" si="42"/>
        <v/>
      </c>
      <c r="E470" s="78" t="str">
        <f t="shared" si="48"/>
        <v/>
      </c>
      <c r="F470" s="107"/>
      <c r="G470" s="78" t="str">
        <f t="shared" si="43"/>
        <v/>
      </c>
      <c r="H470" s="78" t="str">
        <f t="shared" si="44"/>
        <v/>
      </c>
      <c r="I470" s="78" t="str">
        <f t="shared" si="45"/>
        <v/>
      </c>
      <c r="J470" s="78"/>
      <c r="K470" s="78" t="str">
        <f t="shared" si="46"/>
        <v/>
      </c>
      <c r="L470" s="78"/>
      <c r="M470" s="78" t="str">
        <f>IF(B470="","",IF(Rounding="Yes",ROUND(SUM($K$36:K470),2),SUM($K$36:K470)))</f>
        <v/>
      </c>
    </row>
    <row r="471" spans="2:13" ht="20" customHeight="1" x14ac:dyDescent="0.35">
      <c r="B471" s="87" t="str">
        <f t="shared" si="47"/>
        <v/>
      </c>
      <c r="C471" s="106" t="str" cm="1">
        <f t="array" ref="C471">IF(B471="","",_xlfn.IFS(Payment_Freq="Monthly",EDATE(C470,1),Payment_Freq="Annually",EDATE(C470,12),Payment_Freq="Weekly",C470+7,Payment_Freq="Bi-Weekly",C470+14,Payment_Freq="Semi-Monthly",C470+15,Payment_Freq="Semi-Annually",EDATE(C470,6),Payment_Freq="Quarterly",EDATE(C470,4)))</f>
        <v/>
      </c>
      <c r="D471" s="78" t="str">
        <f t="shared" si="42"/>
        <v/>
      </c>
      <c r="E471" s="78" t="str">
        <f t="shared" si="48"/>
        <v/>
      </c>
      <c r="F471" s="107"/>
      <c r="G471" s="78" t="str">
        <f t="shared" si="43"/>
        <v/>
      </c>
      <c r="H471" s="78" t="str">
        <f t="shared" si="44"/>
        <v/>
      </c>
      <c r="I471" s="78" t="str">
        <f t="shared" si="45"/>
        <v/>
      </c>
      <c r="J471" s="78"/>
      <c r="K471" s="78" t="str">
        <f t="shared" si="46"/>
        <v/>
      </c>
      <c r="L471" s="78"/>
      <c r="M471" s="78" t="str">
        <f>IF(B471="","",IF(Rounding="Yes",ROUND(SUM($K$36:K471),2),SUM($K$36:K471)))</f>
        <v/>
      </c>
    </row>
    <row r="472" spans="2:13" ht="20" customHeight="1" x14ac:dyDescent="0.35">
      <c r="B472" s="87" t="str">
        <f t="shared" si="47"/>
        <v/>
      </c>
      <c r="C472" s="106" t="str" cm="1">
        <f t="array" ref="C472">IF(B472="","",_xlfn.IFS(Payment_Freq="Monthly",EDATE(C471,1),Payment_Freq="Annually",EDATE(C471,12),Payment_Freq="Weekly",C471+7,Payment_Freq="Bi-Weekly",C471+14,Payment_Freq="Semi-Monthly",C471+15,Payment_Freq="Semi-Annually",EDATE(C471,6),Payment_Freq="Quarterly",EDATE(C471,4)))</f>
        <v/>
      </c>
      <c r="D472" s="78" t="str">
        <f t="shared" si="42"/>
        <v/>
      </c>
      <c r="E472" s="78" t="str">
        <f t="shared" si="48"/>
        <v/>
      </c>
      <c r="F472" s="107"/>
      <c r="G472" s="78" t="str">
        <f t="shared" si="43"/>
        <v/>
      </c>
      <c r="H472" s="78" t="str">
        <f t="shared" si="44"/>
        <v/>
      </c>
      <c r="I472" s="78" t="str">
        <f t="shared" si="45"/>
        <v/>
      </c>
      <c r="J472" s="78"/>
      <c r="K472" s="78" t="str">
        <f t="shared" si="46"/>
        <v/>
      </c>
      <c r="L472" s="78"/>
      <c r="M472" s="78" t="str">
        <f>IF(B472="","",IF(Rounding="Yes",ROUND(SUM($K$36:K472),2),SUM($K$36:K472)))</f>
        <v/>
      </c>
    </row>
    <row r="473" spans="2:13" ht="20" customHeight="1" x14ac:dyDescent="0.35">
      <c r="B473" s="87" t="str">
        <f t="shared" si="47"/>
        <v/>
      </c>
      <c r="C473" s="106" t="str" cm="1">
        <f t="array" ref="C473">IF(B473="","",_xlfn.IFS(Payment_Freq="Monthly",EDATE(C472,1),Payment_Freq="Annually",EDATE(C472,12),Payment_Freq="Weekly",C472+7,Payment_Freq="Bi-Weekly",C472+14,Payment_Freq="Semi-Monthly",C472+15,Payment_Freq="Semi-Annually",EDATE(C472,6),Payment_Freq="Quarterly",EDATE(C472,4)))</f>
        <v/>
      </c>
      <c r="D473" s="78" t="str">
        <f t="shared" si="42"/>
        <v/>
      </c>
      <c r="E473" s="78" t="str">
        <f t="shared" si="48"/>
        <v/>
      </c>
      <c r="F473" s="107"/>
      <c r="G473" s="78" t="str">
        <f t="shared" si="43"/>
        <v/>
      </c>
      <c r="H473" s="78" t="str">
        <f t="shared" si="44"/>
        <v/>
      </c>
      <c r="I473" s="78" t="str">
        <f t="shared" si="45"/>
        <v/>
      </c>
      <c r="J473" s="78"/>
      <c r="K473" s="78" t="str">
        <f t="shared" si="46"/>
        <v/>
      </c>
      <c r="L473" s="78"/>
      <c r="M473" s="78" t="str">
        <f>IF(B473="","",IF(Rounding="Yes",ROUND(SUM($K$36:K473),2),SUM($K$36:K473)))</f>
        <v/>
      </c>
    </row>
    <row r="474" spans="2:13" ht="20" customHeight="1" x14ac:dyDescent="0.35">
      <c r="B474" s="87" t="str">
        <f t="shared" si="47"/>
        <v/>
      </c>
      <c r="C474" s="106" t="str" cm="1">
        <f t="array" ref="C474">IF(B474="","",_xlfn.IFS(Payment_Freq="Monthly",EDATE(C473,1),Payment_Freq="Annually",EDATE(C473,12),Payment_Freq="Weekly",C473+7,Payment_Freq="Bi-Weekly",C473+14,Payment_Freq="Semi-Monthly",C473+15,Payment_Freq="Semi-Annually",EDATE(C473,6),Payment_Freq="Quarterly",EDATE(C473,4)))</f>
        <v/>
      </c>
      <c r="D474" s="78" t="str">
        <f t="shared" si="42"/>
        <v/>
      </c>
      <c r="E474" s="78" t="str">
        <f t="shared" si="48"/>
        <v/>
      </c>
      <c r="F474" s="107"/>
      <c r="G474" s="78" t="str">
        <f t="shared" si="43"/>
        <v/>
      </c>
      <c r="H474" s="78" t="str">
        <f t="shared" si="44"/>
        <v/>
      </c>
      <c r="I474" s="78" t="str">
        <f t="shared" si="45"/>
        <v/>
      </c>
      <c r="J474" s="78"/>
      <c r="K474" s="78" t="str">
        <f t="shared" si="46"/>
        <v/>
      </c>
      <c r="L474" s="78"/>
      <c r="M474" s="78" t="str">
        <f>IF(B474="","",IF(Rounding="Yes",ROUND(SUM($K$36:K474),2),SUM($K$36:K474)))</f>
        <v/>
      </c>
    </row>
    <row r="475" spans="2:13" ht="20" customHeight="1" x14ac:dyDescent="0.35">
      <c r="B475" s="87" t="str">
        <f t="shared" si="47"/>
        <v/>
      </c>
      <c r="C475" s="106" t="str" cm="1">
        <f t="array" ref="C475">IF(B475="","",_xlfn.IFS(Payment_Freq="Monthly",EDATE(C474,1),Payment_Freq="Annually",EDATE(C474,12),Payment_Freq="Weekly",C474+7,Payment_Freq="Bi-Weekly",C474+14,Payment_Freq="Semi-Monthly",C474+15,Payment_Freq="Semi-Annually",EDATE(C474,6),Payment_Freq="Quarterly",EDATE(C474,4)))</f>
        <v/>
      </c>
      <c r="D475" s="78" t="str">
        <f t="shared" si="42"/>
        <v/>
      </c>
      <c r="E475" s="78" t="str">
        <f t="shared" si="48"/>
        <v/>
      </c>
      <c r="F475" s="107"/>
      <c r="G475" s="78" t="str">
        <f t="shared" si="43"/>
        <v/>
      </c>
      <c r="H475" s="78" t="str">
        <f t="shared" si="44"/>
        <v/>
      </c>
      <c r="I475" s="78" t="str">
        <f t="shared" si="45"/>
        <v/>
      </c>
      <c r="J475" s="78"/>
      <c r="K475" s="78" t="str">
        <f t="shared" si="46"/>
        <v/>
      </c>
      <c r="L475" s="78"/>
      <c r="M475" s="78" t="str">
        <f>IF(B475="","",IF(Rounding="Yes",ROUND(SUM($K$36:K475),2),SUM($K$36:K475)))</f>
        <v/>
      </c>
    </row>
    <row r="476" spans="2:13" ht="20" customHeight="1" x14ac:dyDescent="0.35">
      <c r="B476" s="87" t="str">
        <f t="shared" si="47"/>
        <v/>
      </c>
      <c r="C476" s="106" t="str" cm="1">
        <f t="array" ref="C476">IF(B476="","",_xlfn.IFS(Payment_Freq="Monthly",EDATE(C475,1),Payment_Freq="Annually",EDATE(C475,12),Payment_Freq="Weekly",C475+7,Payment_Freq="Bi-Weekly",C475+14,Payment_Freq="Semi-Monthly",C475+15,Payment_Freq="Semi-Annually",EDATE(C475,6),Payment_Freq="Quarterly",EDATE(C475,4)))</f>
        <v/>
      </c>
      <c r="D476" s="78" t="str">
        <f t="shared" si="42"/>
        <v/>
      </c>
      <c r="E476" s="78" t="str">
        <f t="shared" si="48"/>
        <v/>
      </c>
      <c r="F476" s="107"/>
      <c r="G476" s="78" t="str">
        <f t="shared" si="43"/>
        <v/>
      </c>
      <c r="H476" s="78" t="str">
        <f t="shared" si="44"/>
        <v/>
      </c>
      <c r="I476" s="78" t="str">
        <f t="shared" si="45"/>
        <v/>
      </c>
      <c r="J476" s="78"/>
      <c r="K476" s="78" t="str">
        <f t="shared" si="46"/>
        <v/>
      </c>
      <c r="L476" s="78"/>
      <c r="M476" s="78" t="str">
        <f>IF(B476="","",IF(Rounding="Yes",ROUND(SUM($K$36:K476),2),SUM($K$36:K476)))</f>
        <v/>
      </c>
    </row>
    <row r="477" spans="2:13" ht="20" customHeight="1" x14ac:dyDescent="0.35">
      <c r="B477" s="87" t="str">
        <f t="shared" si="47"/>
        <v/>
      </c>
      <c r="C477" s="106" t="str" cm="1">
        <f t="array" ref="C477">IF(B477="","",_xlfn.IFS(Payment_Freq="Monthly",EDATE(C476,1),Payment_Freq="Annually",EDATE(C476,12),Payment_Freq="Weekly",C476+7,Payment_Freq="Bi-Weekly",C476+14,Payment_Freq="Semi-Monthly",C476+15,Payment_Freq="Semi-Annually",EDATE(C476,6),Payment_Freq="Quarterly",EDATE(C476,4)))</f>
        <v/>
      </c>
      <c r="D477" s="78" t="str">
        <f t="shared" si="42"/>
        <v/>
      </c>
      <c r="E477" s="78" t="str">
        <f t="shared" si="48"/>
        <v/>
      </c>
      <c r="F477" s="107"/>
      <c r="G477" s="78" t="str">
        <f t="shared" si="43"/>
        <v/>
      </c>
      <c r="H477" s="78" t="str">
        <f t="shared" si="44"/>
        <v/>
      </c>
      <c r="I477" s="78" t="str">
        <f t="shared" si="45"/>
        <v/>
      </c>
      <c r="J477" s="78"/>
      <c r="K477" s="78" t="str">
        <f t="shared" si="46"/>
        <v/>
      </c>
      <c r="L477" s="78"/>
      <c r="M477" s="78" t="str">
        <f>IF(B477="","",IF(Rounding="Yes",ROUND(SUM($K$36:K477),2),SUM($K$36:K477)))</f>
        <v/>
      </c>
    </row>
    <row r="478" spans="2:13" ht="20" customHeight="1" x14ac:dyDescent="0.35">
      <c r="B478" s="87" t="str">
        <f t="shared" si="47"/>
        <v/>
      </c>
      <c r="C478" s="106" t="str" cm="1">
        <f t="array" ref="C478">IF(B478="","",_xlfn.IFS(Payment_Freq="Monthly",EDATE(C477,1),Payment_Freq="Annually",EDATE(C477,12),Payment_Freq="Weekly",C477+7,Payment_Freq="Bi-Weekly",C477+14,Payment_Freq="Semi-Monthly",C477+15,Payment_Freq="Semi-Annually",EDATE(C477,6),Payment_Freq="Quarterly",EDATE(C477,4)))</f>
        <v/>
      </c>
      <c r="D478" s="78" t="str">
        <f t="shared" si="42"/>
        <v/>
      </c>
      <c r="E478" s="78" t="str">
        <f t="shared" si="48"/>
        <v/>
      </c>
      <c r="F478" s="107"/>
      <c r="G478" s="78" t="str">
        <f t="shared" si="43"/>
        <v/>
      </c>
      <c r="H478" s="78" t="str">
        <f t="shared" si="44"/>
        <v/>
      </c>
      <c r="I478" s="78" t="str">
        <f t="shared" si="45"/>
        <v/>
      </c>
      <c r="J478" s="78"/>
      <c r="K478" s="78" t="str">
        <f t="shared" si="46"/>
        <v/>
      </c>
      <c r="L478" s="78"/>
      <c r="M478" s="78" t="str">
        <f>IF(B478="","",IF(Rounding="Yes",ROUND(SUM($K$36:K478),2),SUM($K$36:K478)))</f>
        <v/>
      </c>
    </row>
    <row r="479" spans="2:13" ht="20" customHeight="1" x14ac:dyDescent="0.35">
      <c r="B479" s="87" t="str">
        <f t="shared" si="47"/>
        <v/>
      </c>
      <c r="C479" s="106" t="str" cm="1">
        <f t="array" ref="C479">IF(B479="","",_xlfn.IFS(Payment_Freq="Monthly",EDATE(C478,1),Payment_Freq="Annually",EDATE(C478,12),Payment_Freq="Weekly",C478+7,Payment_Freq="Bi-Weekly",C478+14,Payment_Freq="Semi-Monthly",C478+15,Payment_Freq="Semi-Annually",EDATE(C478,6),Payment_Freq="Quarterly",EDATE(C478,4)))</f>
        <v/>
      </c>
      <c r="D479" s="78" t="str">
        <f t="shared" si="42"/>
        <v/>
      </c>
      <c r="E479" s="78" t="str">
        <f t="shared" si="48"/>
        <v/>
      </c>
      <c r="F479" s="107"/>
      <c r="G479" s="78" t="str">
        <f t="shared" si="43"/>
        <v/>
      </c>
      <c r="H479" s="78" t="str">
        <f t="shared" si="44"/>
        <v/>
      </c>
      <c r="I479" s="78" t="str">
        <f t="shared" si="45"/>
        <v/>
      </c>
      <c r="J479" s="78"/>
      <c r="K479" s="78" t="str">
        <f t="shared" si="46"/>
        <v/>
      </c>
      <c r="L479" s="78"/>
      <c r="M479" s="78" t="str">
        <f>IF(B479="","",IF(Rounding="Yes",ROUND(SUM($K$36:K479),2),SUM($K$36:K479)))</f>
        <v/>
      </c>
    </row>
    <row r="480" spans="2:13" ht="20" customHeight="1" x14ac:dyDescent="0.35">
      <c r="B480" s="87" t="str">
        <f t="shared" si="47"/>
        <v/>
      </c>
      <c r="C480" s="106" t="str" cm="1">
        <f t="array" ref="C480">IF(B480="","",_xlfn.IFS(Payment_Freq="Monthly",EDATE(C479,1),Payment_Freq="Annually",EDATE(C479,12),Payment_Freq="Weekly",C479+7,Payment_Freq="Bi-Weekly",C479+14,Payment_Freq="Semi-Monthly",C479+15,Payment_Freq="Semi-Annually",EDATE(C479,6),Payment_Freq="Quarterly",EDATE(C479,4)))</f>
        <v/>
      </c>
      <c r="D480" s="78" t="str">
        <f t="shared" si="42"/>
        <v/>
      </c>
      <c r="E480" s="78" t="str">
        <f t="shared" si="48"/>
        <v/>
      </c>
      <c r="F480" s="107"/>
      <c r="G480" s="78" t="str">
        <f t="shared" si="43"/>
        <v/>
      </c>
      <c r="H480" s="78" t="str">
        <f t="shared" si="44"/>
        <v/>
      </c>
      <c r="I480" s="78" t="str">
        <f t="shared" si="45"/>
        <v/>
      </c>
      <c r="J480" s="78"/>
      <c r="K480" s="78" t="str">
        <f t="shared" si="46"/>
        <v/>
      </c>
      <c r="L480" s="78"/>
      <c r="M480" s="78" t="str">
        <f>IF(B480="","",IF(Rounding="Yes",ROUND(SUM($K$36:K480),2),SUM($K$36:K480)))</f>
        <v/>
      </c>
    </row>
    <row r="481" spans="2:13" ht="20" customHeight="1" x14ac:dyDescent="0.35">
      <c r="B481" s="87" t="str">
        <f t="shared" si="47"/>
        <v/>
      </c>
      <c r="C481" s="106" t="str" cm="1">
        <f t="array" ref="C481">IF(B481="","",_xlfn.IFS(Payment_Freq="Monthly",EDATE(C480,1),Payment_Freq="Annually",EDATE(C480,12),Payment_Freq="Weekly",C480+7,Payment_Freq="Bi-Weekly",C480+14,Payment_Freq="Semi-Monthly",C480+15,Payment_Freq="Semi-Annually",EDATE(C480,6),Payment_Freq="Quarterly",EDATE(C480,4)))</f>
        <v/>
      </c>
      <c r="D481" s="78" t="str">
        <f t="shared" si="42"/>
        <v/>
      </c>
      <c r="E481" s="78" t="str">
        <f t="shared" si="48"/>
        <v/>
      </c>
      <c r="F481" s="107"/>
      <c r="G481" s="78" t="str">
        <f t="shared" si="43"/>
        <v/>
      </c>
      <c r="H481" s="78" t="str">
        <f t="shared" si="44"/>
        <v/>
      </c>
      <c r="I481" s="78" t="str">
        <f t="shared" si="45"/>
        <v/>
      </c>
      <c r="J481" s="78"/>
      <c r="K481" s="78" t="str">
        <f t="shared" si="46"/>
        <v/>
      </c>
      <c r="L481" s="78"/>
      <c r="M481" s="78" t="str">
        <f>IF(B481="","",IF(Rounding="Yes",ROUND(SUM($K$36:K481),2),SUM($K$36:K481)))</f>
        <v/>
      </c>
    </row>
    <row r="482" spans="2:13" ht="20" customHeight="1" x14ac:dyDescent="0.35">
      <c r="B482" s="87" t="str">
        <f t="shared" si="47"/>
        <v/>
      </c>
      <c r="C482" s="106" t="str" cm="1">
        <f t="array" ref="C482">IF(B482="","",_xlfn.IFS(Payment_Freq="Monthly",EDATE(C481,1),Payment_Freq="Annually",EDATE(C481,12),Payment_Freq="Weekly",C481+7,Payment_Freq="Bi-Weekly",C481+14,Payment_Freq="Semi-Monthly",C481+15,Payment_Freq="Semi-Annually",EDATE(C481,6),Payment_Freq="Quarterly",EDATE(C481,4)))</f>
        <v/>
      </c>
      <c r="D482" s="78" t="str">
        <f t="shared" si="42"/>
        <v/>
      </c>
      <c r="E482" s="78" t="str">
        <f t="shared" si="48"/>
        <v/>
      </c>
      <c r="F482" s="107"/>
      <c r="G482" s="78" t="str">
        <f t="shared" si="43"/>
        <v/>
      </c>
      <c r="H482" s="78" t="str">
        <f t="shared" si="44"/>
        <v/>
      </c>
      <c r="I482" s="78" t="str">
        <f t="shared" si="45"/>
        <v/>
      </c>
      <c r="J482" s="78"/>
      <c r="K482" s="78" t="str">
        <f t="shared" si="46"/>
        <v/>
      </c>
      <c r="L482" s="78"/>
      <c r="M482" s="78" t="str">
        <f>IF(B482="","",IF(Rounding="Yes",ROUND(SUM($K$36:K482),2),SUM($K$36:K482)))</f>
        <v/>
      </c>
    </row>
    <row r="483" spans="2:13" ht="20" customHeight="1" x14ac:dyDescent="0.35">
      <c r="B483" s="87" t="str">
        <f t="shared" si="47"/>
        <v/>
      </c>
      <c r="C483" s="106" t="str" cm="1">
        <f t="array" ref="C483">IF(B483="","",_xlfn.IFS(Payment_Freq="Monthly",EDATE(C482,1),Payment_Freq="Annually",EDATE(C482,12),Payment_Freq="Weekly",C482+7,Payment_Freq="Bi-Weekly",C482+14,Payment_Freq="Semi-Monthly",C482+15,Payment_Freq="Semi-Annually",EDATE(C482,6),Payment_Freq="Quarterly",EDATE(C482,4)))</f>
        <v/>
      </c>
      <c r="D483" s="78" t="str">
        <f t="shared" si="42"/>
        <v/>
      </c>
      <c r="E483" s="78" t="str">
        <f t="shared" si="48"/>
        <v/>
      </c>
      <c r="F483" s="107"/>
      <c r="G483" s="78" t="str">
        <f t="shared" si="43"/>
        <v/>
      </c>
      <c r="H483" s="78" t="str">
        <f t="shared" si="44"/>
        <v/>
      </c>
      <c r="I483" s="78" t="str">
        <f t="shared" si="45"/>
        <v/>
      </c>
      <c r="J483" s="78"/>
      <c r="K483" s="78" t="str">
        <f t="shared" si="46"/>
        <v/>
      </c>
      <c r="L483" s="78"/>
      <c r="M483" s="78" t="str">
        <f>IF(B483="","",IF(Rounding="Yes",ROUND(SUM($K$36:K483),2),SUM($K$36:K483)))</f>
        <v/>
      </c>
    </row>
    <row r="484" spans="2:13" ht="20" customHeight="1" x14ac:dyDescent="0.35">
      <c r="B484" s="87" t="str">
        <f t="shared" si="47"/>
        <v/>
      </c>
      <c r="C484" s="106" t="str" cm="1">
        <f t="array" ref="C484">IF(B484="","",_xlfn.IFS(Payment_Freq="Monthly",EDATE(C483,1),Payment_Freq="Annually",EDATE(C483,12),Payment_Freq="Weekly",C483+7,Payment_Freq="Bi-Weekly",C483+14,Payment_Freq="Semi-Monthly",C483+15,Payment_Freq="Semi-Annually",EDATE(C483,6),Payment_Freq="Quarterly",EDATE(C483,4)))</f>
        <v/>
      </c>
      <c r="D484" s="78" t="str">
        <f t="shared" ref="D484:D547" si="49">IF(B484="","",IF(Rounding="Yes",ROUND(IF(I483&lt;Payment_Per_Period,($I483+$G484)-E484,Payment_Per_Period),2),IF(I483&lt;Payment_Per_Period,($I483+$G484)-E484,Payment_Per_Period)))</f>
        <v/>
      </c>
      <c r="E484" s="78" t="str">
        <f t="shared" si="48"/>
        <v/>
      </c>
      <c r="F484" s="107"/>
      <c r="G484" s="78" t="str">
        <f t="shared" ref="G484:G547" si="50">IF($B484="","",IF(Rounding="Yes",ROUND(IF(Interest_Type="Flat",Rate_Per_Period*$I$35,Rate_Per_Period*$I483),2),IF(Interest_Type="Flat",Rate_Per_Period*$I$35,Rate_Per_Period*$I483)))</f>
        <v/>
      </c>
      <c r="H484" s="78" t="str">
        <f t="shared" ref="H484:H547" si="51">IF(B484="","",IF(Rounding="Yes",ROUND((D484-G484)+E484+F484,2),(D484-G484)+E484+F484))</f>
        <v/>
      </c>
      <c r="I484" s="78" t="str">
        <f t="shared" ref="I484:I547" si="52">IF(B484="","",IF(Rounding="Yes",ROUND(($I483-$H484),2),($I483-$H484)))</f>
        <v/>
      </c>
      <c r="J484" s="78"/>
      <c r="K484" s="78" t="str">
        <f t="shared" ref="K484:K547" si="53">IF(B484="","",IF(Rounding="Yes",ROUND(G484*Tax_Bracket,2),G484*Tax_Bracket))</f>
        <v/>
      </c>
      <c r="L484" s="78"/>
      <c r="M484" s="78" t="str">
        <f>IF(B484="","",IF(Rounding="Yes",ROUND(SUM($K$36:K484),2),SUM($K$36:K484)))</f>
        <v/>
      </c>
    </row>
    <row r="485" spans="2:13" ht="20" customHeight="1" x14ac:dyDescent="0.35">
      <c r="B485" s="87" t="str">
        <f t="shared" ref="B485:B548" si="54">IF(OR(I484=0,I484="",B484&gt;=$G$25),"",B484+1)</f>
        <v/>
      </c>
      <c r="C485" s="106" t="str" cm="1">
        <f t="array" ref="C485">IF(B485="","",_xlfn.IFS(Payment_Freq="Monthly",EDATE(C484,1),Payment_Freq="Annually",EDATE(C484,12),Payment_Freq="Weekly",C484+7,Payment_Freq="Bi-Weekly",C484+14,Payment_Freq="Semi-Monthly",C484+15,Payment_Freq="Semi-Annually",EDATE(C484,6),Payment_Freq="Quarterly",EDATE(C484,4)))</f>
        <v/>
      </c>
      <c r="D485" s="78" t="str">
        <f t="shared" si="49"/>
        <v/>
      </c>
      <c r="E485" s="78" t="str">
        <f t="shared" ref="E485:E548" si="55">IF(B485="","",
    IF(I484&gt;Payment_Per_Period,(IF(MOD(B485,$E$19)=0,$E$18,0) +
     IF(AND(C484&lt;&gt;"", YEAR(C485)&lt;&gt;YEAR(C484)), $E$20, 0)),0))</f>
        <v/>
      </c>
      <c r="F485" s="107"/>
      <c r="G485" s="78" t="str">
        <f t="shared" si="50"/>
        <v/>
      </c>
      <c r="H485" s="78" t="str">
        <f t="shared" si="51"/>
        <v/>
      </c>
      <c r="I485" s="78" t="str">
        <f t="shared" si="52"/>
        <v/>
      </c>
      <c r="J485" s="78"/>
      <c r="K485" s="78" t="str">
        <f t="shared" si="53"/>
        <v/>
      </c>
      <c r="L485" s="78"/>
      <c r="M485" s="78" t="str">
        <f>IF(B485="","",IF(Rounding="Yes",ROUND(SUM($K$36:K485),2),SUM($K$36:K485)))</f>
        <v/>
      </c>
    </row>
    <row r="486" spans="2:13" ht="20" customHeight="1" x14ac:dyDescent="0.35">
      <c r="B486" s="87" t="str">
        <f t="shared" si="54"/>
        <v/>
      </c>
      <c r="C486" s="106" t="str" cm="1">
        <f t="array" ref="C486">IF(B486="","",_xlfn.IFS(Payment_Freq="Monthly",EDATE(C485,1),Payment_Freq="Annually",EDATE(C485,12),Payment_Freq="Weekly",C485+7,Payment_Freq="Bi-Weekly",C485+14,Payment_Freq="Semi-Monthly",C485+15,Payment_Freq="Semi-Annually",EDATE(C485,6),Payment_Freq="Quarterly",EDATE(C485,4)))</f>
        <v/>
      </c>
      <c r="D486" s="78" t="str">
        <f t="shared" si="49"/>
        <v/>
      </c>
      <c r="E486" s="78" t="str">
        <f t="shared" si="55"/>
        <v/>
      </c>
      <c r="F486" s="107"/>
      <c r="G486" s="78" t="str">
        <f t="shared" si="50"/>
        <v/>
      </c>
      <c r="H486" s="78" t="str">
        <f t="shared" si="51"/>
        <v/>
      </c>
      <c r="I486" s="78" t="str">
        <f t="shared" si="52"/>
        <v/>
      </c>
      <c r="J486" s="78"/>
      <c r="K486" s="78" t="str">
        <f t="shared" si="53"/>
        <v/>
      </c>
      <c r="L486" s="78"/>
      <c r="M486" s="78" t="str">
        <f>IF(B486="","",IF(Rounding="Yes",ROUND(SUM($K$36:K486),2),SUM($K$36:K486)))</f>
        <v/>
      </c>
    </row>
    <row r="487" spans="2:13" ht="20" customHeight="1" x14ac:dyDescent="0.35">
      <c r="B487" s="87" t="str">
        <f t="shared" si="54"/>
        <v/>
      </c>
      <c r="C487" s="106" t="str" cm="1">
        <f t="array" ref="C487">IF(B487="","",_xlfn.IFS(Payment_Freq="Monthly",EDATE(C486,1),Payment_Freq="Annually",EDATE(C486,12),Payment_Freq="Weekly",C486+7,Payment_Freq="Bi-Weekly",C486+14,Payment_Freq="Semi-Monthly",C486+15,Payment_Freq="Semi-Annually",EDATE(C486,6),Payment_Freq="Quarterly",EDATE(C486,4)))</f>
        <v/>
      </c>
      <c r="D487" s="78" t="str">
        <f t="shared" si="49"/>
        <v/>
      </c>
      <c r="E487" s="78" t="str">
        <f t="shared" si="55"/>
        <v/>
      </c>
      <c r="F487" s="107"/>
      <c r="G487" s="78" t="str">
        <f t="shared" si="50"/>
        <v/>
      </c>
      <c r="H487" s="78" t="str">
        <f t="shared" si="51"/>
        <v/>
      </c>
      <c r="I487" s="78" t="str">
        <f t="shared" si="52"/>
        <v/>
      </c>
      <c r="J487" s="78"/>
      <c r="K487" s="78" t="str">
        <f t="shared" si="53"/>
        <v/>
      </c>
      <c r="L487" s="78"/>
      <c r="M487" s="78" t="str">
        <f>IF(B487="","",IF(Rounding="Yes",ROUND(SUM($K$36:K487),2),SUM($K$36:K487)))</f>
        <v/>
      </c>
    </row>
    <row r="488" spans="2:13" ht="20" customHeight="1" x14ac:dyDescent="0.35">
      <c r="B488" s="87" t="str">
        <f t="shared" si="54"/>
        <v/>
      </c>
      <c r="C488" s="106" t="str" cm="1">
        <f t="array" ref="C488">IF(B488="","",_xlfn.IFS(Payment_Freq="Monthly",EDATE(C487,1),Payment_Freq="Annually",EDATE(C487,12),Payment_Freq="Weekly",C487+7,Payment_Freq="Bi-Weekly",C487+14,Payment_Freq="Semi-Monthly",C487+15,Payment_Freq="Semi-Annually",EDATE(C487,6),Payment_Freq="Quarterly",EDATE(C487,4)))</f>
        <v/>
      </c>
      <c r="D488" s="78" t="str">
        <f t="shared" si="49"/>
        <v/>
      </c>
      <c r="E488" s="78" t="str">
        <f t="shared" si="55"/>
        <v/>
      </c>
      <c r="F488" s="107"/>
      <c r="G488" s="78" t="str">
        <f t="shared" si="50"/>
        <v/>
      </c>
      <c r="H488" s="78" t="str">
        <f t="shared" si="51"/>
        <v/>
      </c>
      <c r="I488" s="78" t="str">
        <f t="shared" si="52"/>
        <v/>
      </c>
      <c r="J488" s="78"/>
      <c r="K488" s="78" t="str">
        <f t="shared" si="53"/>
        <v/>
      </c>
      <c r="L488" s="78"/>
      <c r="M488" s="78" t="str">
        <f>IF(B488="","",IF(Rounding="Yes",ROUND(SUM($K$36:K488),2),SUM($K$36:K488)))</f>
        <v/>
      </c>
    </row>
    <row r="489" spans="2:13" ht="20" customHeight="1" x14ac:dyDescent="0.35">
      <c r="B489" s="87" t="str">
        <f t="shared" si="54"/>
        <v/>
      </c>
      <c r="C489" s="106" t="str" cm="1">
        <f t="array" ref="C489">IF(B489="","",_xlfn.IFS(Payment_Freq="Monthly",EDATE(C488,1),Payment_Freq="Annually",EDATE(C488,12),Payment_Freq="Weekly",C488+7,Payment_Freq="Bi-Weekly",C488+14,Payment_Freq="Semi-Monthly",C488+15,Payment_Freq="Semi-Annually",EDATE(C488,6),Payment_Freq="Quarterly",EDATE(C488,4)))</f>
        <v/>
      </c>
      <c r="D489" s="78" t="str">
        <f t="shared" si="49"/>
        <v/>
      </c>
      <c r="E489" s="78" t="str">
        <f t="shared" si="55"/>
        <v/>
      </c>
      <c r="F489" s="107"/>
      <c r="G489" s="78" t="str">
        <f t="shared" si="50"/>
        <v/>
      </c>
      <c r="H489" s="78" t="str">
        <f t="shared" si="51"/>
        <v/>
      </c>
      <c r="I489" s="78" t="str">
        <f t="shared" si="52"/>
        <v/>
      </c>
      <c r="J489" s="78"/>
      <c r="K489" s="78" t="str">
        <f t="shared" si="53"/>
        <v/>
      </c>
      <c r="L489" s="78"/>
      <c r="M489" s="78" t="str">
        <f>IF(B489="","",IF(Rounding="Yes",ROUND(SUM($K$36:K489),2),SUM($K$36:K489)))</f>
        <v/>
      </c>
    </row>
    <row r="490" spans="2:13" ht="20" customHeight="1" x14ac:dyDescent="0.35">
      <c r="B490" s="87" t="str">
        <f t="shared" si="54"/>
        <v/>
      </c>
      <c r="C490" s="106" t="str" cm="1">
        <f t="array" ref="C490">IF(B490="","",_xlfn.IFS(Payment_Freq="Monthly",EDATE(C489,1),Payment_Freq="Annually",EDATE(C489,12),Payment_Freq="Weekly",C489+7,Payment_Freq="Bi-Weekly",C489+14,Payment_Freq="Semi-Monthly",C489+15,Payment_Freq="Semi-Annually",EDATE(C489,6),Payment_Freq="Quarterly",EDATE(C489,4)))</f>
        <v/>
      </c>
      <c r="D490" s="78" t="str">
        <f t="shared" si="49"/>
        <v/>
      </c>
      <c r="E490" s="78" t="str">
        <f t="shared" si="55"/>
        <v/>
      </c>
      <c r="F490" s="107"/>
      <c r="G490" s="78" t="str">
        <f t="shared" si="50"/>
        <v/>
      </c>
      <c r="H490" s="78" t="str">
        <f t="shared" si="51"/>
        <v/>
      </c>
      <c r="I490" s="78" t="str">
        <f t="shared" si="52"/>
        <v/>
      </c>
      <c r="J490" s="78"/>
      <c r="K490" s="78" t="str">
        <f t="shared" si="53"/>
        <v/>
      </c>
      <c r="L490" s="78"/>
      <c r="M490" s="78" t="str">
        <f>IF(B490="","",IF(Rounding="Yes",ROUND(SUM($K$36:K490),2),SUM($K$36:K490)))</f>
        <v/>
      </c>
    </row>
    <row r="491" spans="2:13" ht="20" customHeight="1" x14ac:dyDescent="0.35">
      <c r="B491" s="87" t="str">
        <f t="shared" si="54"/>
        <v/>
      </c>
      <c r="C491" s="106" t="str" cm="1">
        <f t="array" ref="C491">IF(B491="","",_xlfn.IFS(Payment_Freq="Monthly",EDATE(C490,1),Payment_Freq="Annually",EDATE(C490,12),Payment_Freq="Weekly",C490+7,Payment_Freq="Bi-Weekly",C490+14,Payment_Freq="Semi-Monthly",C490+15,Payment_Freq="Semi-Annually",EDATE(C490,6),Payment_Freq="Quarterly",EDATE(C490,4)))</f>
        <v/>
      </c>
      <c r="D491" s="78" t="str">
        <f t="shared" si="49"/>
        <v/>
      </c>
      <c r="E491" s="78" t="str">
        <f t="shared" si="55"/>
        <v/>
      </c>
      <c r="F491" s="107"/>
      <c r="G491" s="78" t="str">
        <f t="shared" si="50"/>
        <v/>
      </c>
      <c r="H491" s="78" t="str">
        <f t="shared" si="51"/>
        <v/>
      </c>
      <c r="I491" s="78" t="str">
        <f t="shared" si="52"/>
        <v/>
      </c>
      <c r="J491" s="78"/>
      <c r="K491" s="78" t="str">
        <f t="shared" si="53"/>
        <v/>
      </c>
      <c r="L491" s="78"/>
      <c r="M491" s="78" t="str">
        <f>IF(B491="","",IF(Rounding="Yes",ROUND(SUM($K$36:K491),2),SUM($K$36:K491)))</f>
        <v/>
      </c>
    </row>
    <row r="492" spans="2:13" ht="20" customHeight="1" x14ac:dyDescent="0.35">
      <c r="B492" s="87" t="str">
        <f t="shared" si="54"/>
        <v/>
      </c>
      <c r="C492" s="106" t="str" cm="1">
        <f t="array" ref="C492">IF(B492="","",_xlfn.IFS(Payment_Freq="Monthly",EDATE(C491,1),Payment_Freq="Annually",EDATE(C491,12),Payment_Freq="Weekly",C491+7,Payment_Freq="Bi-Weekly",C491+14,Payment_Freq="Semi-Monthly",C491+15,Payment_Freq="Semi-Annually",EDATE(C491,6),Payment_Freq="Quarterly",EDATE(C491,4)))</f>
        <v/>
      </c>
      <c r="D492" s="78" t="str">
        <f t="shared" si="49"/>
        <v/>
      </c>
      <c r="E492" s="78" t="str">
        <f t="shared" si="55"/>
        <v/>
      </c>
      <c r="F492" s="107"/>
      <c r="G492" s="78" t="str">
        <f t="shared" si="50"/>
        <v/>
      </c>
      <c r="H492" s="78" t="str">
        <f t="shared" si="51"/>
        <v/>
      </c>
      <c r="I492" s="78" t="str">
        <f t="shared" si="52"/>
        <v/>
      </c>
      <c r="J492" s="78"/>
      <c r="K492" s="78" t="str">
        <f t="shared" si="53"/>
        <v/>
      </c>
      <c r="L492" s="78"/>
      <c r="M492" s="78" t="str">
        <f>IF(B492="","",IF(Rounding="Yes",ROUND(SUM($K$36:K492),2),SUM($K$36:K492)))</f>
        <v/>
      </c>
    </row>
    <row r="493" spans="2:13" ht="20" customHeight="1" x14ac:dyDescent="0.35">
      <c r="B493" s="87" t="str">
        <f t="shared" si="54"/>
        <v/>
      </c>
      <c r="C493" s="106" t="str" cm="1">
        <f t="array" ref="C493">IF(B493="","",_xlfn.IFS(Payment_Freq="Monthly",EDATE(C492,1),Payment_Freq="Annually",EDATE(C492,12),Payment_Freq="Weekly",C492+7,Payment_Freq="Bi-Weekly",C492+14,Payment_Freq="Semi-Monthly",C492+15,Payment_Freq="Semi-Annually",EDATE(C492,6),Payment_Freq="Quarterly",EDATE(C492,4)))</f>
        <v/>
      </c>
      <c r="D493" s="78" t="str">
        <f t="shared" si="49"/>
        <v/>
      </c>
      <c r="E493" s="78" t="str">
        <f t="shared" si="55"/>
        <v/>
      </c>
      <c r="F493" s="107"/>
      <c r="G493" s="78" t="str">
        <f t="shared" si="50"/>
        <v/>
      </c>
      <c r="H493" s="78" t="str">
        <f t="shared" si="51"/>
        <v/>
      </c>
      <c r="I493" s="78" t="str">
        <f t="shared" si="52"/>
        <v/>
      </c>
      <c r="J493" s="78"/>
      <c r="K493" s="78" t="str">
        <f t="shared" si="53"/>
        <v/>
      </c>
      <c r="L493" s="78"/>
      <c r="M493" s="78" t="str">
        <f>IF(B493="","",IF(Rounding="Yes",ROUND(SUM($K$36:K493),2),SUM($K$36:K493)))</f>
        <v/>
      </c>
    </row>
    <row r="494" spans="2:13" ht="20" customHeight="1" x14ac:dyDescent="0.35">
      <c r="B494" s="87" t="str">
        <f t="shared" si="54"/>
        <v/>
      </c>
      <c r="C494" s="106" t="str" cm="1">
        <f t="array" ref="C494">IF(B494="","",_xlfn.IFS(Payment_Freq="Monthly",EDATE(C493,1),Payment_Freq="Annually",EDATE(C493,12),Payment_Freq="Weekly",C493+7,Payment_Freq="Bi-Weekly",C493+14,Payment_Freq="Semi-Monthly",C493+15,Payment_Freq="Semi-Annually",EDATE(C493,6),Payment_Freq="Quarterly",EDATE(C493,4)))</f>
        <v/>
      </c>
      <c r="D494" s="78" t="str">
        <f t="shared" si="49"/>
        <v/>
      </c>
      <c r="E494" s="78" t="str">
        <f t="shared" si="55"/>
        <v/>
      </c>
      <c r="F494" s="107"/>
      <c r="G494" s="78" t="str">
        <f t="shared" si="50"/>
        <v/>
      </c>
      <c r="H494" s="78" t="str">
        <f t="shared" si="51"/>
        <v/>
      </c>
      <c r="I494" s="78" t="str">
        <f t="shared" si="52"/>
        <v/>
      </c>
      <c r="J494" s="78"/>
      <c r="K494" s="78" t="str">
        <f t="shared" si="53"/>
        <v/>
      </c>
      <c r="L494" s="78"/>
      <c r="M494" s="78" t="str">
        <f>IF(B494="","",IF(Rounding="Yes",ROUND(SUM($K$36:K494),2),SUM($K$36:K494)))</f>
        <v/>
      </c>
    </row>
    <row r="495" spans="2:13" ht="20" customHeight="1" x14ac:dyDescent="0.35">
      <c r="B495" s="87" t="str">
        <f t="shared" si="54"/>
        <v/>
      </c>
      <c r="C495" s="106" t="str" cm="1">
        <f t="array" ref="C495">IF(B495="","",_xlfn.IFS(Payment_Freq="Monthly",EDATE(C494,1),Payment_Freq="Annually",EDATE(C494,12),Payment_Freq="Weekly",C494+7,Payment_Freq="Bi-Weekly",C494+14,Payment_Freq="Semi-Monthly",C494+15,Payment_Freq="Semi-Annually",EDATE(C494,6),Payment_Freq="Quarterly",EDATE(C494,4)))</f>
        <v/>
      </c>
      <c r="D495" s="78" t="str">
        <f t="shared" si="49"/>
        <v/>
      </c>
      <c r="E495" s="78" t="str">
        <f t="shared" si="55"/>
        <v/>
      </c>
      <c r="F495" s="107"/>
      <c r="G495" s="78" t="str">
        <f t="shared" si="50"/>
        <v/>
      </c>
      <c r="H495" s="78" t="str">
        <f t="shared" si="51"/>
        <v/>
      </c>
      <c r="I495" s="78" t="str">
        <f t="shared" si="52"/>
        <v/>
      </c>
      <c r="J495" s="78"/>
      <c r="K495" s="78" t="str">
        <f t="shared" si="53"/>
        <v/>
      </c>
      <c r="L495" s="78"/>
      <c r="M495" s="78" t="str">
        <f>IF(B495="","",IF(Rounding="Yes",ROUND(SUM($K$36:K495),2),SUM($K$36:K495)))</f>
        <v/>
      </c>
    </row>
    <row r="496" spans="2:13" ht="20" customHeight="1" x14ac:dyDescent="0.35">
      <c r="B496" s="87" t="str">
        <f t="shared" si="54"/>
        <v/>
      </c>
      <c r="C496" s="106" t="str" cm="1">
        <f t="array" ref="C496">IF(B496="","",_xlfn.IFS(Payment_Freq="Monthly",EDATE(C495,1),Payment_Freq="Annually",EDATE(C495,12),Payment_Freq="Weekly",C495+7,Payment_Freq="Bi-Weekly",C495+14,Payment_Freq="Semi-Monthly",C495+15,Payment_Freq="Semi-Annually",EDATE(C495,6),Payment_Freq="Quarterly",EDATE(C495,4)))</f>
        <v/>
      </c>
      <c r="D496" s="78" t="str">
        <f t="shared" si="49"/>
        <v/>
      </c>
      <c r="E496" s="78" t="str">
        <f t="shared" si="55"/>
        <v/>
      </c>
      <c r="F496" s="107"/>
      <c r="G496" s="78" t="str">
        <f t="shared" si="50"/>
        <v/>
      </c>
      <c r="H496" s="78" t="str">
        <f t="shared" si="51"/>
        <v/>
      </c>
      <c r="I496" s="78" t="str">
        <f t="shared" si="52"/>
        <v/>
      </c>
      <c r="J496" s="78"/>
      <c r="K496" s="78" t="str">
        <f t="shared" si="53"/>
        <v/>
      </c>
      <c r="L496" s="78"/>
      <c r="M496" s="78" t="str">
        <f>IF(B496="","",IF(Rounding="Yes",ROUND(SUM($K$36:K496),2),SUM($K$36:K496)))</f>
        <v/>
      </c>
    </row>
    <row r="497" spans="2:13" ht="20" customHeight="1" x14ac:dyDescent="0.35">
      <c r="B497" s="87" t="str">
        <f t="shared" si="54"/>
        <v/>
      </c>
      <c r="C497" s="106" t="str" cm="1">
        <f t="array" ref="C497">IF(B497="","",_xlfn.IFS(Payment_Freq="Monthly",EDATE(C496,1),Payment_Freq="Annually",EDATE(C496,12),Payment_Freq="Weekly",C496+7,Payment_Freq="Bi-Weekly",C496+14,Payment_Freq="Semi-Monthly",C496+15,Payment_Freq="Semi-Annually",EDATE(C496,6),Payment_Freq="Quarterly",EDATE(C496,4)))</f>
        <v/>
      </c>
      <c r="D497" s="78" t="str">
        <f t="shared" si="49"/>
        <v/>
      </c>
      <c r="E497" s="78" t="str">
        <f t="shared" si="55"/>
        <v/>
      </c>
      <c r="F497" s="107"/>
      <c r="G497" s="78" t="str">
        <f t="shared" si="50"/>
        <v/>
      </c>
      <c r="H497" s="78" t="str">
        <f t="shared" si="51"/>
        <v/>
      </c>
      <c r="I497" s="78" t="str">
        <f t="shared" si="52"/>
        <v/>
      </c>
      <c r="J497" s="78"/>
      <c r="K497" s="78" t="str">
        <f t="shared" si="53"/>
        <v/>
      </c>
      <c r="L497" s="78"/>
      <c r="M497" s="78" t="str">
        <f>IF(B497="","",IF(Rounding="Yes",ROUND(SUM($K$36:K497),2),SUM($K$36:K497)))</f>
        <v/>
      </c>
    </row>
    <row r="498" spans="2:13" ht="20" customHeight="1" x14ac:dyDescent="0.35">
      <c r="B498" s="87" t="str">
        <f t="shared" si="54"/>
        <v/>
      </c>
      <c r="C498" s="106" t="str" cm="1">
        <f t="array" ref="C498">IF(B498="","",_xlfn.IFS(Payment_Freq="Monthly",EDATE(C497,1),Payment_Freq="Annually",EDATE(C497,12),Payment_Freq="Weekly",C497+7,Payment_Freq="Bi-Weekly",C497+14,Payment_Freq="Semi-Monthly",C497+15,Payment_Freq="Semi-Annually",EDATE(C497,6),Payment_Freq="Quarterly",EDATE(C497,4)))</f>
        <v/>
      </c>
      <c r="D498" s="78" t="str">
        <f t="shared" si="49"/>
        <v/>
      </c>
      <c r="E498" s="78" t="str">
        <f t="shared" si="55"/>
        <v/>
      </c>
      <c r="F498" s="107"/>
      <c r="G498" s="78" t="str">
        <f t="shared" si="50"/>
        <v/>
      </c>
      <c r="H498" s="78" t="str">
        <f t="shared" si="51"/>
        <v/>
      </c>
      <c r="I498" s="78" t="str">
        <f t="shared" si="52"/>
        <v/>
      </c>
      <c r="J498" s="78"/>
      <c r="K498" s="78" t="str">
        <f t="shared" si="53"/>
        <v/>
      </c>
      <c r="L498" s="78"/>
      <c r="M498" s="78" t="str">
        <f>IF(B498="","",IF(Rounding="Yes",ROUND(SUM($K$36:K498),2),SUM($K$36:K498)))</f>
        <v/>
      </c>
    </row>
    <row r="499" spans="2:13" ht="20" customHeight="1" x14ac:dyDescent="0.35">
      <c r="B499" s="87" t="str">
        <f t="shared" si="54"/>
        <v/>
      </c>
      <c r="C499" s="106" t="str" cm="1">
        <f t="array" ref="C499">IF(B499="","",_xlfn.IFS(Payment_Freq="Monthly",EDATE(C498,1),Payment_Freq="Annually",EDATE(C498,12),Payment_Freq="Weekly",C498+7,Payment_Freq="Bi-Weekly",C498+14,Payment_Freq="Semi-Monthly",C498+15,Payment_Freq="Semi-Annually",EDATE(C498,6),Payment_Freq="Quarterly",EDATE(C498,4)))</f>
        <v/>
      </c>
      <c r="D499" s="78" t="str">
        <f t="shared" si="49"/>
        <v/>
      </c>
      <c r="E499" s="78" t="str">
        <f t="shared" si="55"/>
        <v/>
      </c>
      <c r="F499" s="107"/>
      <c r="G499" s="78" t="str">
        <f t="shared" si="50"/>
        <v/>
      </c>
      <c r="H499" s="78" t="str">
        <f t="shared" si="51"/>
        <v/>
      </c>
      <c r="I499" s="78" t="str">
        <f t="shared" si="52"/>
        <v/>
      </c>
      <c r="J499" s="78"/>
      <c r="K499" s="78" t="str">
        <f t="shared" si="53"/>
        <v/>
      </c>
      <c r="L499" s="78"/>
      <c r="M499" s="78" t="str">
        <f>IF(B499="","",IF(Rounding="Yes",ROUND(SUM($K$36:K499),2),SUM($K$36:K499)))</f>
        <v/>
      </c>
    </row>
    <row r="500" spans="2:13" ht="20" customHeight="1" x14ac:dyDescent="0.35">
      <c r="B500" s="87" t="str">
        <f t="shared" si="54"/>
        <v/>
      </c>
      <c r="C500" s="106" t="str" cm="1">
        <f t="array" ref="C500">IF(B500="","",_xlfn.IFS(Payment_Freq="Monthly",EDATE(C499,1),Payment_Freq="Annually",EDATE(C499,12),Payment_Freq="Weekly",C499+7,Payment_Freq="Bi-Weekly",C499+14,Payment_Freq="Semi-Monthly",C499+15,Payment_Freq="Semi-Annually",EDATE(C499,6),Payment_Freq="Quarterly",EDATE(C499,4)))</f>
        <v/>
      </c>
      <c r="D500" s="78" t="str">
        <f t="shared" si="49"/>
        <v/>
      </c>
      <c r="E500" s="78" t="str">
        <f t="shared" si="55"/>
        <v/>
      </c>
      <c r="F500" s="107"/>
      <c r="G500" s="78" t="str">
        <f t="shared" si="50"/>
        <v/>
      </c>
      <c r="H500" s="78" t="str">
        <f t="shared" si="51"/>
        <v/>
      </c>
      <c r="I500" s="78" t="str">
        <f t="shared" si="52"/>
        <v/>
      </c>
      <c r="J500" s="78"/>
      <c r="K500" s="78" t="str">
        <f t="shared" si="53"/>
        <v/>
      </c>
      <c r="L500" s="78"/>
      <c r="M500" s="78" t="str">
        <f>IF(B500="","",IF(Rounding="Yes",ROUND(SUM($K$36:K500),2),SUM($K$36:K500)))</f>
        <v/>
      </c>
    </row>
    <row r="501" spans="2:13" ht="20" customHeight="1" x14ac:dyDescent="0.35">
      <c r="B501" s="87" t="str">
        <f t="shared" si="54"/>
        <v/>
      </c>
      <c r="C501" s="106" t="str" cm="1">
        <f t="array" ref="C501">IF(B501="","",_xlfn.IFS(Payment_Freq="Monthly",EDATE(C500,1),Payment_Freq="Annually",EDATE(C500,12),Payment_Freq="Weekly",C500+7,Payment_Freq="Bi-Weekly",C500+14,Payment_Freq="Semi-Monthly",C500+15,Payment_Freq="Semi-Annually",EDATE(C500,6),Payment_Freq="Quarterly",EDATE(C500,4)))</f>
        <v/>
      </c>
      <c r="D501" s="78" t="str">
        <f t="shared" si="49"/>
        <v/>
      </c>
      <c r="E501" s="78" t="str">
        <f t="shared" si="55"/>
        <v/>
      </c>
      <c r="F501" s="107"/>
      <c r="G501" s="78" t="str">
        <f t="shared" si="50"/>
        <v/>
      </c>
      <c r="H501" s="78" t="str">
        <f t="shared" si="51"/>
        <v/>
      </c>
      <c r="I501" s="78" t="str">
        <f t="shared" si="52"/>
        <v/>
      </c>
      <c r="J501" s="78"/>
      <c r="K501" s="78" t="str">
        <f t="shared" si="53"/>
        <v/>
      </c>
      <c r="L501" s="78"/>
      <c r="M501" s="78" t="str">
        <f>IF(B501="","",IF(Rounding="Yes",ROUND(SUM($K$36:K501),2),SUM($K$36:K501)))</f>
        <v/>
      </c>
    </row>
    <row r="502" spans="2:13" ht="20" customHeight="1" x14ac:dyDescent="0.35">
      <c r="B502" s="87" t="str">
        <f t="shared" si="54"/>
        <v/>
      </c>
      <c r="C502" s="106" t="str" cm="1">
        <f t="array" ref="C502">IF(B502="","",_xlfn.IFS(Payment_Freq="Monthly",EDATE(C501,1),Payment_Freq="Annually",EDATE(C501,12),Payment_Freq="Weekly",C501+7,Payment_Freq="Bi-Weekly",C501+14,Payment_Freq="Semi-Monthly",C501+15,Payment_Freq="Semi-Annually",EDATE(C501,6),Payment_Freq="Quarterly",EDATE(C501,4)))</f>
        <v/>
      </c>
      <c r="D502" s="78" t="str">
        <f t="shared" si="49"/>
        <v/>
      </c>
      <c r="E502" s="78" t="str">
        <f t="shared" si="55"/>
        <v/>
      </c>
      <c r="F502" s="107"/>
      <c r="G502" s="78" t="str">
        <f t="shared" si="50"/>
        <v/>
      </c>
      <c r="H502" s="78" t="str">
        <f t="shared" si="51"/>
        <v/>
      </c>
      <c r="I502" s="78" t="str">
        <f t="shared" si="52"/>
        <v/>
      </c>
      <c r="J502" s="78"/>
      <c r="K502" s="78" t="str">
        <f t="shared" si="53"/>
        <v/>
      </c>
      <c r="L502" s="78"/>
      <c r="M502" s="78" t="str">
        <f>IF(B502="","",IF(Rounding="Yes",ROUND(SUM($K$36:K502),2),SUM($K$36:K502)))</f>
        <v/>
      </c>
    </row>
    <row r="503" spans="2:13" ht="20" customHeight="1" x14ac:dyDescent="0.35">
      <c r="B503" s="87" t="str">
        <f t="shared" si="54"/>
        <v/>
      </c>
      <c r="C503" s="106" t="str" cm="1">
        <f t="array" ref="C503">IF(B503="","",_xlfn.IFS(Payment_Freq="Monthly",EDATE(C502,1),Payment_Freq="Annually",EDATE(C502,12),Payment_Freq="Weekly",C502+7,Payment_Freq="Bi-Weekly",C502+14,Payment_Freq="Semi-Monthly",C502+15,Payment_Freq="Semi-Annually",EDATE(C502,6),Payment_Freq="Quarterly",EDATE(C502,4)))</f>
        <v/>
      </c>
      <c r="D503" s="78" t="str">
        <f t="shared" si="49"/>
        <v/>
      </c>
      <c r="E503" s="78" t="str">
        <f t="shared" si="55"/>
        <v/>
      </c>
      <c r="F503" s="107"/>
      <c r="G503" s="78" t="str">
        <f t="shared" si="50"/>
        <v/>
      </c>
      <c r="H503" s="78" t="str">
        <f t="shared" si="51"/>
        <v/>
      </c>
      <c r="I503" s="78" t="str">
        <f t="shared" si="52"/>
        <v/>
      </c>
      <c r="J503" s="78"/>
      <c r="K503" s="78" t="str">
        <f t="shared" si="53"/>
        <v/>
      </c>
      <c r="L503" s="78"/>
      <c r="M503" s="78" t="str">
        <f>IF(B503="","",IF(Rounding="Yes",ROUND(SUM($K$36:K503),2),SUM($K$36:K503)))</f>
        <v/>
      </c>
    </row>
    <row r="504" spans="2:13" ht="20" customHeight="1" x14ac:dyDescent="0.35">
      <c r="B504" s="87" t="str">
        <f t="shared" si="54"/>
        <v/>
      </c>
      <c r="C504" s="106" t="str" cm="1">
        <f t="array" ref="C504">IF(B504="","",_xlfn.IFS(Payment_Freq="Monthly",EDATE(C503,1),Payment_Freq="Annually",EDATE(C503,12),Payment_Freq="Weekly",C503+7,Payment_Freq="Bi-Weekly",C503+14,Payment_Freq="Semi-Monthly",C503+15,Payment_Freq="Semi-Annually",EDATE(C503,6),Payment_Freq="Quarterly",EDATE(C503,4)))</f>
        <v/>
      </c>
      <c r="D504" s="78" t="str">
        <f t="shared" si="49"/>
        <v/>
      </c>
      <c r="E504" s="78" t="str">
        <f t="shared" si="55"/>
        <v/>
      </c>
      <c r="F504" s="107"/>
      <c r="G504" s="78" t="str">
        <f t="shared" si="50"/>
        <v/>
      </c>
      <c r="H504" s="78" t="str">
        <f t="shared" si="51"/>
        <v/>
      </c>
      <c r="I504" s="78" t="str">
        <f t="shared" si="52"/>
        <v/>
      </c>
      <c r="J504" s="78"/>
      <c r="K504" s="78" t="str">
        <f t="shared" si="53"/>
        <v/>
      </c>
      <c r="L504" s="78"/>
      <c r="M504" s="78" t="str">
        <f>IF(B504="","",IF(Rounding="Yes",ROUND(SUM($K$36:K504),2),SUM($K$36:K504)))</f>
        <v/>
      </c>
    </row>
    <row r="505" spans="2:13" ht="20" customHeight="1" x14ac:dyDescent="0.35">
      <c r="B505" s="87" t="str">
        <f t="shared" si="54"/>
        <v/>
      </c>
      <c r="C505" s="106" t="str" cm="1">
        <f t="array" ref="C505">IF(B505="","",_xlfn.IFS(Payment_Freq="Monthly",EDATE(C504,1),Payment_Freq="Annually",EDATE(C504,12),Payment_Freq="Weekly",C504+7,Payment_Freq="Bi-Weekly",C504+14,Payment_Freq="Semi-Monthly",C504+15,Payment_Freq="Semi-Annually",EDATE(C504,6),Payment_Freq="Quarterly",EDATE(C504,4)))</f>
        <v/>
      </c>
      <c r="D505" s="78" t="str">
        <f t="shared" si="49"/>
        <v/>
      </c>
      <c r="E505" s="78" t="str">
        <f t="shared" si="55"/>
        <v/>
      </c>
      <c r="F505" s="107"/>
      <c r="G505" s="78" t="str">
        <f t="shared" si="50"/>
        <v/>
      </c>
      <c r="H505" s="78" t="str">
        <f t="shared" si="51"/>
        <v/>
      </c>
      <c r="I505" s="78" t="str">
        <f t="shared" si="52"/>
        <v/>
      </c>
      <c r="J505" s="78"/>
      <c r="K505" s="78" t="str">
        <f t="shared" si="53"/>
        <v/>
      </c>
      <c r="L505" s="78"/>
      <c r="M505" s="78" t="str">
        <f>IF(B505="","",IF(Rounding="Yes",ROUND(SUM($K$36:K505),2),SUM($K$36:K505)))</f>
        <v/>
      </c>
    </row>
    <row r="506" spans="2:13" ht="20" customHeight="1" x14ac:dyDescent="0.35">
      <c r="B506" s="87" t="str">
        <f t="shared" si="54"/>
        <v/>
      </c>
      <c r="C506" s="106" t="str" cm="1">
        <f t="array" ref="C506">IF(B506="","",_xlfn.IFS(Payment_Freq="Monthly",EDATE(C505,1),Payment_Freq="Annually",EDATE(C505,12),Payment_Freq="Weekly",C505+7,Payment_Freq="Bi-Weekly",C505+14,Payment_Freq="Semi-Monthly",C505+15,Payment_Freq="Semi-Annually",EDATE(C505,6),Payment_Freq="Quarterly",EDATE(C505,4)))</f>
        <v/>
      </c>
      <c r="D506" s="78" t="str">
        <f t="shared" si="49"/>
        <v/>
      </c>
      <c r="E506" s="78" t="str">
        <f t="shared" si="55"/>
        <v/>
      </c>
      <c r="F506" s="107"/>
      <c r="G506" s="78" t="str">
        <f t="shared" si="50"/>
        <v/>
      </c>
      <c r="H506" s="78" t="str">
        <f t="shared" si="51"/>
        <v/>
      </c>
      <c r="I506" s="78" t="str">
        <f t="shared" si="52"/>
        <v/>
      </c>
      <c r="J506" s="78"/>
      <c r="K506" s="78" t="str">
        <f t="shared" si="53"/>
        <v/>
      </c>
      <c r="L506" s="78"/>
      <c r="M506" s="78" t="str">
        <f>IF(B506="","",IF(Rounding="Yes",ROUND(SUM($K$36:K506),2),SUM($K$36:K506)))</f>
        <v/>
      </c>
    </row>
    <row r="507" spans="2:13" ht="20" customHeight="1" x14ac:dyDescent="0.35">
      <c r="B507" s="87" t="str">
        <f t="shared" si="54"/>
        <v/>
      </c>
      <c r="C507" s="106" t="str" cm="1">
        <f t="array" ref="C507">IF(B507="","",_xlfn.IFS(Payment_Freq="Monthly",EDATE(C506,1),Payment_Freq="Annually",EDATE(C506,12),Payment_Freq="Weekly",C506+7,Payment_Freq="Bi-Weekly",C506+14,Payment_Freq="Semi-Monthly",C506+15,Payment_Freq="Semi-Annually",EDATE(C506,6),Payment_Freq="Quarterly",EDATE(C506,4)))</f>
        <v/>
      </c>
      <c r="D507" s="78" t="str">
        <f t="shared" si="49"/>
        <v/>
      </c>
      <c r="E507" s="78" t="str">
        <f t="shared" si="55"/>
        <v/>
      </c>
      <c r="F507" s="107"/>
      <c r="G507" s="78" t="str">
        <f t="shared" si="50"/>
        <v/>
      </c>
      <c r="H507" s="78" t="str">
        <f t="shared" si="51"/>
        <v/>
      </c>
      <c r="I507" s="78" t="str">
        <f t="shared" si="52"/>
        <v/>
      </c>
      <c r="J507" s="78"/>
      <c r="K507" s="78" t="str">
        <f t="shared" si="53"/>
        <v/>
      </c>
      <c r="L507" s="78"/>
      <c r="M507" s="78" t="str">
        <f>IF(B507="","",IF(Rounding="Yes",ROUND(SUM($K$36:K507),2),SUM($K$36:K507)))</f>
        <v/>
      </c>
    </row>
    <row r="508" spans="2:13" ht="20" customHeight="1" x14ac:dyDescent="0.35">
      <c r="B508" s="87" t="str">
        <f t="shared" si="54"/>
        <v/>
      </c>
      <c r="C508" s="106" t="str" cm="1">
        <f t="array" ref="C508">IF(B508="","",_xlfn.IFS(Payment_Freq="Monthly",EDATE(C507,1),Payment_Freq="Annually",EDATE(C507,12),Payment_Freq="Weekly",C507+7,Payment_Freq="Bi-Weekly",C507+14,Payment_Freq="Semi-Monthly",C507+15,Payment_Freq="Semi-Annually",EDATE(C507,6),Payment_Freq="Quarterly",EDATE(C507,4)))</f>
        <v/>
      </c>
      <c r="D508" s="78" t="str">
        <f t="shared" si="49"/>
        <v/>
      </c>
      <c r="E508" s="78" t="str">
        <f t="shared" si="55"/>
        <v/>
      </c>
      <c r="F508" s="107"/>
      <c r="G508" s="78" t="str">
        <f t="shared" si="50"/>
        <v/>
      </c>
      <c r="H508" s="78" t="str">
        <f t="shared" si="51"/>
        <v/>
      </c>
      <c r="I508" s="78" t="str">
        <f t="shared" si="52"/>
        <v/>
      </c>
      <c r="J508" s="78"/>
      <c r="K508" s="78" t="str">
        <f t="shared" si="53"/>
        <v/>
      </c>
      <c r="L508" s="78"/>
      <c r="M508" s="78" t="str">
        <f>IF(B508="","",IF(Rounding="Yes",ROUND(SUM($K$36:K508),2),SUM($K$36:K508)))</f>
        <v/>
      </c>
    </row>
    <row r="509" spans="2:13" ht="20" customHeight="1" x14ac:dyDescent="0.35">
      <c r="B509" s="87" t="str">
        <f t="shared" si="54"/>
        <v/>
      </c>
      <c r="C509" s="106" t="str" cm="1">
        <f t="array" ref="C509">IF(B509="","",_xlfn.IFS(Payment_Freq="Monthly",EDATE(C508,1),Payment_Freq="Annually",EDATE(C508,12),Payment_Freq="Weekly",C508+7,Payment_Freq="Bi-Weekly",C508+14,Payment_Freq="Semi-Monthly",C508+15,Payment_Freq="Semi-Annually",EDATE(C508,6),Payment_Freq="Quarterly",EDATE(C508,4)))</f>
        <v/>
      </c>
      <c r="D509" s="78" t="str">
        <f t="shared" si="49"/>
        <v/>
      </c>
      <c r="E509" s="78" t="str">
        <f t="shared" si="55"/>
        <v/>
      </c>
      <c r="F509" s="107"/>
      <c r="G509" s="78" t="str">
        <f t="shared" si="50"/>
        <v/>
      </c>
      <c r="H509" s="78" t="str">
        <f t="shared" si="51"/>
        <v/>
      </c>
      <c r="I509" s="78" t="str">
        <f t="shared" si="52"/>
        <v/>
      </c>
      <c r="J509" s="78"/>
      <c r="K509" s="78" t="str">
        <f t="shared" si="53"/>
        <v/>
      </c>
      <c r="L509" s="78"/>
      <c r="M509" s="78" t="str">
        <f>IF(B509="","",IF(Rounding="Yes",ROUND(SUM($K$36:K509),2),SUM($K$36:K509)))</f>
        <v/>
      </c>
    </row>
    <row r="510" spans="2:13" ht="20" customHeight="1" x14ac:dyDescent="0.35">
      <c r="B510" s="87" t="str">
        <f t="shared" si="54"/>
        <v/>
      </c>
      <c r="C510" s="106" t="str" cm="1">
        <f t="array" ref="C510">IF(B510="","",_xlfn.IFS(Payment_Freq="Monthly",EDATE(C509,1),Payment_Freq="Annually",EDATE(C509,12),Payment_Freq="Weekly",C509+7,Payment_Freq="Bi-Weekly",C509+14,Payment_Freq="Semi-Monthly",C509+15,Payment_Freq="Semi-Annually",EDATE(C509,6),Payment_Freq="Quarterly",EDATE(C509,4)))</f>
        <v/>
      </c>
      <c r="D510" s="78" t="str">
        <f t="shared" si="49"/>
        <v/>
      </c>
      <c r="E510" s="78" t="str">
        <f t="shared" si="55"/>
        <v/>
      </c>
      <c r="F510" s="107"/>
      <c r="G510" s="78" t="str">
        <f t="shared" si="50"/>
        <v/>
      </c>
      <c r="H510" s="78" t="str">
        <f t="shared" si="51"/>
        <v/>
      </c>
      <c r="I510" s="78" t="str">
        <f t="shared" si="52"/>
        <v/>
      </c>
      <c r="J510" s="78"/>
      <c r="K510" s="78" t="str">
        <f t="shared" si="53"/>
        <v/>
      </c>
      <c r="L510" s="78"/>
      <c r="M510" s="78" t="str">
        <f>IF(B510="","",IF(Rounding="Yes",ROUND(SUM($K$36:K510),2),SUM($K$36:K510)))</f>
        <v/>
      </c>
    </row>
    <row r="511" spans="2:13" ht="20" customHeight="1" x14ac:dyDescent="0.35">
      <c r="B511" s="87" t="str">
        <f t="shared" si="54"/>
        <v/>
      </c>
      <c r="C511" s="106" t="str" cm="1">
        <f t="array" ref="C511">IF(B511="","",_xlfn.IFS(Payment_Freq="Monthly",EDATE(C510,1),Payment_Freq="Annually",EDATE(C510,12),Payment_Freq="Weekly",C510+7,Payment_Freq="Bi-Weekly",C510+14,Payment_Freq="Semi-Monthly",C510+15,Payment_Freq="Semi-Annually",EDATE(C510,6),Payment_Freq="Quarterly",EDATE(C510,4)))</f>
        <v/>
      </c>
      <c r="D511" s="78" t="str">
        <f t="shared" si="49"/>
        <v/>
      </c>
      <c r="E511" s="78" t="str">
        <f t="shared" si="55"/>
        <v/>
      </c>
      <c r="F511" s="107"/>
      <c r="G511" s="78" t="str">
        <f t="shared" si="50"/>
        <v/>
      </c>
      <c r="H511" s="78" t="str">
        <f t="shared" si="51"/>
        <v/>
      </c>
      <c r="I511" s="78" t="str">
        <f t="shared" si="52"/>
        <v/>
      </c>
      <c r="J511" s="78"/>
      <c r="K511" s="78" t="str">
        <f t="shared" si="53"/>
        <v/>
      </c>
      <c r="L511" s="78"/>
      <c r="M511" s="78" t="str">
        <f>IF(B511="","",IF(Rounding="Yes",ROUND(SUM($K$36:K511),2),SUM($K$36:K511)))</f>
        <v/>
      </c>
    </row>
    <row r="512" spans="2:13" ht="20" customHeight="1" x14ac:dyDescent="0.35">
      <c r="B512" s="87" t="str">
        <f t="shared" si="54"/>
        <v/>
      </c>
      <c r="C512" s="106" t="str" cm="1">
        <f t="array" ref="C512">IF(B512="","",_xlfn.IFS(Payment_Freq="Monthly",EDATE(C511,1),Payment_Freq="Annually",EDATE(C511,12),Payment_Freq="Weekly",C511+7,Payment_Freq="Bi-Weekly",C511+14,Payment_Freq="Semi-Monthly",C511+15,Payment_Freq="Semi-Annually",EDATE(C511,6),Payment_Freq="Quarterly",EDATE(C511,4)))</f>
        <v/>
      </c>
      <c r="D512" s="78" t="str">
        <f t="shared" si="49"/>
        <v/>
      </c>
      <c r="E512" s="78" t="str">
        <f t="shared" si="55"/>
        <v/>
      </c>
      <c r="F512" s="107"/>
      <c r="G512" s="78" t="str">
        <f t="shared" si="50"/>
        <v/>
      </c>
      <c r="H512" s="78" t="str">
        <f t="shared" si="51"/>
        <v/>
      </c>
      <c r="I512" s="78" t="str">
        <f t="shared" si="52"/>
        <v/>
      </c>
      <c r="J512" s="78"/>
      <c r="K512" s="78" t="str">
        <f t="shared" si="53"/>
        <v/>
      </c>
      <c r="L512" s="78"/>
      <c r="M512" s="78" t="str">
        <f>IF(B512="","",IF(Rounding="Yes",ROUND(SUM($K$36:K512),2),SUM($K$36:K512)))</f>
        <v/>
      </c>
    </row>
    <row r="513" spans="2:13" ht="20" customHeight="1" x14ac:dyDescent="0.35">
      <c r="B513" s="87" t="str">
        <f t="shared" si="54"/>
        <v/>
      </c>
      <c r="C513" s="106" t="str" cm="1">
        <f t="array" ref="C513">IF(B513="","",_xlfn.IFS(Payment_Freq="Monthly",EDATE(C512,1),Payment_Freq="Annually",EDATE(C512,12),Payment_Freq="Weekly",C512+7,Payment_Freq="Bi-Weekly",C512+14,Payment_Freq="Semi-Monthly",C512+15,Payment_Freq="Semi-Annually",EDATE(C512,6),Payment_Freq="Quarterly",EDATE(C512,4)))</f>
        <v/>
      </c>
      <c r="D513" s="78" t="str">
        <f t="shared" si="49"/>
        <v/>
      </c>
      <c r="E513" s="78" t="str">
        <f t="shared" si="55"/>
        <v/>
      </c>
      <c r="F513" s="107"/>
      <c r="G513" s="78" t="str">
        <f t="shared" si="50"/>
        <v/>
      </c>
      <c r="H513" s="78" t="str">
        <f t="shared" si="51"/>
        <v/>
      </c>
      <c r="I513" s="78" t="str">
        <f t="shared" si="52"/>
        <v/>
      </c>
      <c r="J513" s="78"/>
      <c r="K513" s="78" t="str">
        <f t="shared" si="53"/>
        <v/>
      </c>
      <c r="L513" s="78"/>
      <c r="M513" s="78" t="str">
        <f>IF(B513="","",IF(Rounding="Yes",ROUND(SUM($K$36:K513),2),SUM($K$36:K513)))</f>
        <v/>
      </c>
    </row>
    <row r="514" spans="2:13" ht="20" customHeight="1" x14ac:dyDescent="0.35">
      <c r="B514" s="87" t="str">
        <f t="shared" si="54"/>
        <v/>
      </c>
      <c r="C514" s="106" t="str" cm="1">
        <f t="array" ref="C514">IF(B514="","",_xlfn.IFS(Payment_Freq="Monthly",EDATE(C513,1),Payment_Freq="Annually",EDATE(C513,12),Payment_Freq="Weekly",C513+7,Payment_Freq="Bi-Weekly",C513+14,Payment_Freq="Semi-Monthly",C513+15,Payment_Freq="Semi-Annually",EDATE(C513,6),Payment_Freq="Quarterly",EDATE(C513,4)))</f>
        <v/>
      </c>
      <c r="D514" s="78" t="str">
        <f t="shared" si="49"/>
        <v/>
      </c>
      <c r="E514" s="78" t="str">
        <f t="shared" si="55"/>
        <v/>
      </c>
      <c r="F514" s="107"/>
      <c r="G514" s="78" t="str">
        <f t="shared" si="50"/>
        <v/>
      </c>
      <c r="H514" s="78" t="str">
        <f t="shared" si="51"/>
        <v/>
      </c>
      <c r="I514" s="78" t="str">
        <f t="shared" si="52"/>
        <v/>
      </c>
      <c r="J514" s="78"/>
      <c r="K514" s="78" t="str">
        <f t="shared" si="53"/>
        <v/>
      </c>
      <c r="L514" s="78"/>
      <c r="M514" s="78" t="str">
        <f>IF(B514="","",IF(Rounding="Yes",ROUND(SUM($K$36:K514),2),SUM($K$36:K514)))</f>
        <v/>
      </c>
    </row>
    <row r="515" spans="2:13" ht="20" customHeight="1" x14ac:dyDescent="0.35">
      <c r="B515" s="87" t="str">
        <f t="shared" si="54"/>
        <v/>
      </c>
      <c r="C515" s="106" t="str" cm="1">
        <f t="array" ref="C515">IF(B515="","",_xlfn.IFS(Payment_Freq="Monthly",EDATE(C514,1),Payment_Freq="Annually",EDATE(C514,12),Payment_Freq="Weekly",C514+7,Payment_Freq="Bi-Weekly",C514+14,Payment_Freq="Semi-Monthly",C514+15,Payment_Freq="Semi-Annually",EDATE(C514,6),Payment_Freq="Quarterly",EDATE(C514,4)))</f>
        <v/>
      </c>
      <c r="D515" s="78" t="str">
        <f t="shared" si="49"/>
        <v/>
      </c>
      <c r="E515" s="78" t="str">
        <f t="shared" si="55"/>
        <v/>
      </c>
      <c r="F515" s="107"/>
      <c r="G515" s="78" t="str">
        <f t="shared" si="50"/>
        <v/>
      </c>
      <c r="H515" s="78" t="str">
        <f t="shared" si="51"/>
        <v/>
      </c>
      <c r="I515" s="78" t="str">
        <f t="shared" si="52"/>
        <v/>
      </c>
      <c r="J515" s="78"/>
      <c r="K515" s="78" t="str">
        <f t="shared" si="53"/>
        <v/>
      </c>
      <c r="L515" s="78"/>
      <c r="M515" s="78" t="str">
        <f>IF(B515="","",IF(Rounding="Yes",ROUND(SUM($K$36:K515),2),SUM($K$36:K515)))</f>
        <v/>
      </c>
    </row>
    <row r="516" spans="2:13" ht="20" customHeight="1" x14ac:dyDescent="0.35">
      <c r="B516" s="87" t="str">
        <f t="shared" si="54"/>
        <v/>
      </c>
      <c r="C516" s="106" t="str" cm="1">
        <f t="array" ref="C516">IF(B516="","",_xlfn.IFS(Payment_Freq="Monthly",EDATE(C515,1),Payment_Freq="Annually",EDATE(C515,12),Payment_Freq="Weekly",C515+7,Payment_Freq="Bi-Weekly",C515+14,Payment_Freq="Semi-Monthly",C515+15,Payment_Freq="Semi-Annually",EDATE(C515,6),Payment_Freq="Quarterly",EDATE(C515,4)))</f>
        <v/>
      </c>
      <c r="D516" s="78" t="str">
        <f t="shared" si="49"/>
        <v/>
      </c>
      <c r="E516" s="78" t="str">
        <f t="shared" si="55"/>
        <v/>
      </c>
      <c r="F516" s="78"/>
      <c r="G516" s="78" t="str">
        <f t="shared" si="50"/>
        <v/>
      </c>
      <c r="H516" s="78" t="str">
        <f t="shared" si="51"/>
        <v/>
      </c>
      <c r="I516" s="78" t="str">
        <f t="shared" si="52"/>
        <v/>
      </c>
      <c r="J516" s="78"/>
      <c r="K516" s="78" t="str">
        <f t="shared" si="53"/>
        <v/>
      </c>
      <c r="L516" s="78"/>
      <c r="M516" s="78" t="str">
        <f>IF(B516="","",IF(Rounding="Yes",ROUND(SUM($K$36:K516),2),SUM($K$36:K516)))</f>
        <v/>
      </c>
    </row>
    <row r="517" spans="2:13" ht="20" customHeight="1" x14ac:dyDescent="0.35">
      <c r="B517" s="87" t="str">
        <f t="shared" si="54"/>
        <v/>
      </c>
      <c r="C517" s="106" t="str" cm="1">
        <f t="array" ref="C517">IF(B517="","",_xlfn.IFS(Payment_Freq="Monthly",EDATE(C516,1),Payment_Freq="Annually",EDATE(C516,12),Payment_Freq="Weekly",C516+7,Payment_Freq="Bi-Weekly",C516+14,Payment_Freq="Semi-Monthly",C516+15,Payment_Freq="Semi-Annually",EDATE(C516,6),Payment_Freq="Quarterly",EDATE(C516,4)))</f>
        <v/>
      </c>
      <c r="D517" s="78" t="str">
        <f t="shared" si="49"/>
        <v/>
      </c>
      <c r="E517" s="78" t="str">
        <f t="shared" si="55"/>
        <v/>
      </c>
      <c r="F517" s="78"/>
      <c r="G517" s="78" t="str">
        <f t="shared" si="50"/>
        <v/>
      </c>
      <c r="H517" s="78" t="str">
        <f t="shared" si="51"/>
        <v/>
      </c>
      <c r="I517" s="78" t="str">
        <f t="shared" si="52"/>
        <v/>
      </c>
      <c r="J517" s="78"/>
      <c r="K517" s="78" t="str">
        <f t="shared" si="53"/>
        <v/>
      </c>
      <c r="L517" s="78"/>
      <c r="M517" s="78" t="str">
        <f>IF(B517="","",IF(Rounding="Yes",ROUND(SUM($K$36:K517),2),SUM($K$36:K517)))</f>
        <v/>
      </c>
    </row>
    <row r="518" spans="2:13" ht="20" customHeight="1" x14ac:dyDescent="0.35">
      <c r="B518" s="87" t="str">
        <f t="shared" si="54"/>
        <v/>
      </c>
      <c r="C518" s="106" t="str" cm="1">
        <f t="array" ref="C518">IF(B518="","",_xlfn.IFS(Payment_Freq="Monthly",EDATE(C517,1),Payment_Freq="Annually",EDATE(C517,12),Payment_Freq="Weekly",C517+7,Payment_Freq="Bi-Weekly",C517+14,Payment_Freq="Semi-Monthly",C517+15,Payment_Freq="Semi-Annually",EDATE(C517,6),Payment_Freq="Quarterly",EDATE(C517,4)))</f>
        <v/>
      </c>
      <c r="D518" s="78" t="str">
        <f t="shared" si="49"/>
        <v/>
      </c>
      <c r="E518" s="78" t="str">
        <f t="shared" si="55"/>
        <v/>
      </c>
      <c r="F518" s="78"/>
      <c r="G518" s="78" t="str">
        <f t="shared" si="50"/>
        <v/>
      </c>
      <c r="H518" s="78" t="str">
        <f t="shared" si="51"/>
        <v/>
      </c>
      <c r="I518" s="78" t="str">
        <f t="shared" si="52"/>
        <v/>
      </c>
      <c r="J518" s="78"/>
      <c r="K518" s="78" t="str">
        <f t="shared" si="53"/>
        <v/>
      </c>
      <c r="L518" s="78"/>
      <c r="M518" s="78" t="str">
        <f>IF(B518="","",IF(Rounding="Yes",ROUND(SUM($K$36:K518),2),SUM($K$36:K518)))</f>
        <v/>
      </c>
    </row>
    <row r="519" spans="2:13" ht="20" customHeight="1" x14ac:dyDescent="0.35">
      <c r="B519" s="87" t="str">
        <f t="shared" si="54"/>
        <v/>
      </c>
      <c r="C519" s="106" t="str" cm="1">
        <f t="array" ref="C519">IF(B519="","",_xlfn.IFS(Payment_Freq="Monthly",EDATE(C518,1),Payment_Freq="Annually",EDATE(C518,12),Payment_Freq="Weekly",C518+7,Payment_Freq="Bi-Weekly",C518+14,Payment_Freq="Semi-Monthly",C518+15,Payment_Freq="Semi-Annually",EDATE(C518,6),Payment_Freq="Quarterly",EDATE(C518,4)))</f>
        <v/>
      </c>
      <c r="D519" s="78" t="str">
        <f t="shared" si="49"/>
        <v/>
      </c>
      <c r="E519" s="78" t="str">
        <f t="shared" si="55"/>
        <v/>
      </c>
      <c r="F519" s="78"/>
      <c r="G519" s="78" t="str">
        <f t="shared" si="50"/>
        <v/>
      </c>
      <c r="H519" s="78" t="str">
        <f t="shared" si="51"/>
        <v/>
      </c>
      <c r="I519" s="78" t="str">
        <f t="shared" si="52"/>
        <v/>
      </c>
      <c r="J519" s="78"/>
      <c r="K519" s="78" t="str">
        <f t="shared" si="53"/>
        <v/>
      </c>
      <c r="L519" s="78"/>
      <c r="M519" s="78" t="str">
        <f>IF(B519="","",IF(Rounding="Yes",ROUND(SUM($K$36:K519),2),SUM($K$36:K519)))</f>
        <v/>
      </c>
    </row>
    <row r="520" spans="2:13" ht="20" customHeight="1" x14ac:dyDescent="0.35">
      <c r="B520" s="87" t="str">
        <f t="shared" si="54"/>
        <v/>
      </c>
      <c r="C520" s="106" t="str" cm="1">
        <f t="array" ref="C520">IF(B520="","",_xlfn.IFS(Payment_Freq="Monthly",EDATE(C519,1),Payment_Freq="Annually",EDATE(C519,12),Payment_Freq="Weekly",C519+7,Payment_Freq="Bi-Weekly",C519+14,Payment_Freq="Semi-Monthly",C519+15,Payment_Freq="Semi-Annually",EDATE(C519,6),Payment_Freq="Quarterly",EDATE(C519,4)))</f>
        <v/>
      </c>
      <c r="D520" s="78" t="str">
        <f t="shared" si="49"/>
        <v/>
      </c>
      <c r="E520" s="78" t="str">
        <f t="shared" si="55"/>
        <v/>
      </c>
      <c r="F520" s="78"/>
      <c r="G520" s="78" t="str">
        <f t="shared" si="50"/>
        <v/>
      </c>
      <c r="H520" s="78" t="str">
        <f t="shared" si="51"/>
        <v/>
      </c>
      <c r="I520" s="78" t="str">
        <f t="shared" si="52"/>
        <v/>
      </c>
      <c r="J520" s="78"/>
      <c r="K520" s="78" t="str">
        <f t="shared" si="53"/>
        <v/>
      </c>
      <c r="L520" s="78"/>
      <c r="M520" s="78" t="str">
        <f>IF(B520="","",IF(Rounding="Yes",ROUND(SUM($K$36:K520),2),SUM($K$36:K520)))</f>
        <v/>
      </c>
    </row>
    <row r="521" spans="2:13" ht="20" customHeight="1" x14ac:dyDescent="0.35">
      <c r="B521" s="87" t="str">
        <f t="shared" si="54"/>
        <v/>
      </c>
      <c r="C521" s="106" t="str" cm="1">
        <f t="array" ref="C521">IF(B521="","",_xlfn.IFS(Payment_Freq="Monthly",EDATE(C520,1),Payment_Freq="Annually",EDATE(C520,12),Payment_Freq="Weekly",C520+7,Payment_Freq="Bi-Weekly",C520+14,Payment_Freq="Semi-Monthly",C520+15,Payment_Freq="Semi-Annually",EDATE(C520,6),Payment_Freq="Quarterly",EDATE(C520,4)))</f>
        <v/>
      </c>
      <c r="D521" s="78" t="str">
        <f t="shared" si="49"/>
        <v/>
      </c>
      <c r="E521" s="78" t="str">
        <f t="shared" si="55"/>
        <v/>
      </c>
      <c r="F521" s="78"/>
      <c r="G521" s="78" t="str">
        <f t="shared" si="50"/>
        <v/>
      </c>
      <c r="H521" s="78" t="str">
        <f t="shared" si="51"/>
        <v/>
      </c>
      <c r="I521" s="78" t="str">
        <f t="shared" si="52"/>
        <v/>
      </c>
      <c r="J521" s="78"/>
      <c r="K521" s="78" t="str">
        <f t="shared" si="53"/>
        <v/>
      </c>
      <c r="L521" s="78"/>
      <c r="M521" s="78" t="str">
        <f>IF(B521="","",IF(Rounding="Yes",ROUND(SUM($K$36:K521),2),SUM($K$36:K521)))</f>
        <v/>
      </c>
    </row>
    <row r="522" spans="2:13" ht="20" customHeight="1" x14ac:dyDescent="0.35">
      <c r="B522" s="87" t="str">
        <f t="shared" si="54"/>
        <v/>
      </c>
      <c r="C522" s="106" t="str" cm="1">
        <f t="array" ref="C522">IF(B522="","",_xlfn.IFS(Payment_Freq="Monthly",EDATE(C521,1),Payment_Freq="Annually",EDATE(C521,12),Payment_Freq="Weekly",C521+7,Payment_Freq="Bi-Weekly",C521+14,Payment_Freq="Semi-Monthly",C521+15,Payment_Freq="Semi-Annually",EDATE(C521,6),Payment_Freq="Quarterly",EDATE(C521,4)))</f>
        <v/>
      </c>
      <c r="D522" s="78" t="str">
        <f t="shared" si="49"/>
        <v/>
      </c>
      <c r="E522" s="78" t="str">
        <f t="shared" si="55"/>
        <v/>
      </c>
      <c r="F522" s="78"/>
      <c r="G522" s="78" t="str">
        <f t="shared" si="50"/>
        <v/>
      </c>
      <c r="H522" s="78" t="str">
        <f t="shared" si="51"/>
        <v/>
      </c>
      <c r="I522" s="78" t="str">
        <f t="shared" si="52"/>
        <v/>
      </c>
      <c r="J522" s="78"/>
      <c r="K522" s="78" t="str">
        <f t="shared" si="53"/>
        <v/>
      </c>
      <c r="L522" s="78"/>
      <c r="M522" s="78" t="str">
        <f>IF(B522="","",IF(Rounding="Yes",ROUND(SUM($K$36:K522),2),SUM($K$36:K522)))</f>
        <v/>
      </c>
    </row>
    <row r="523" spans="2:13" ht="20" customHeight="1" x14ac:dyDescent="0.35">
      <c r="B523" s="87" t="str">
        <f t="shared" si="54"/>
        <v/>
      </c>
      <c r="C523" s="106" t="str" cm="1">
        <f t="array" ref="C523">IF(B523="","",_xlfn.IFS(Payment_Freq="Monthly",EDATE(C522,1),Payment_Freq="Annually",EDATE(C522,12),Payment_Freq="Weekly",C522+7,Payment_Freq="Bi-Weekly",C522+14,Payment_Freq="Semi-Monthly",C522+15,Payment_Freq="Semi-Annually",EDATE(C522,6),Payment_Freq="Quarterly",EDATE(C522,4)))</f>
        <v/>
      </c>
      <c r="D523" s="78" t="str">
        <f t="shared" si="49"/>
        <v/>
      </c>
      <c r="E523" s="78" t="str">
        <f t="shared" si="55"/>
        <v/>
      </c>
      <c r="F523" s="78"/>
      <c r="G523" s="78" t="str">
        <f t="shared" si="50"/>
        <v/>
      </c>
      <c r="H523" s="78" t="str">
        <f t="shared" si="51"/>
        <v/>
      </c>
      <c r="I523" s="78" t="str">
        <f t="shared" si="52"/>
        <v/>
      </c>
      <c r="J523" s="78"/>
      <c r="K523" s="78" t="str">
        <f t="shared" si="53"/>
        <v/>
      </c>
      <c r="L523" s="78"/>
      <c r="M523" s="78" t="str">
        <f>IF(B523="","",IF(Rounding="Yes",ROUND(SUM($K$36:K523),2),SUM($K$36:K523)))</f>
        <v/>
      </c>
    </row>
    <row r="524" spans="2:13" ht="20" customHeight="1" x14ac:dyDescent="0.35">
      <c r="B524" s="87" t="str">
        <f t="shared" si="54"/>
        <v/>
      </c>
      <c r="C524" s="106" t="str" cm="1">
        <f t="array" ref="C524">IF(B524="","",_xlfn.IFS(Payment_Freq="Monthly",EDATE(C523,1),Payment_Freq="Annually",EDATE(C523,12),Payment_Freq="Weekly",C523+7,Payment_Freq="Bi-Weekly",C523+14,Payment_Freq="Semi-Monthly",C523+15,Payment_Freq="Semi-Annually",EDATE(C523,6),Payment_Freq="Quarterly",EDATE(C523,4)))</f>
        <v/>
      </c>
      <c r="D524" s="78" t="str">
        <f t="shared" si="49"/>
        <v/>
      </c>
      <c r="E524" s="78" t="str">
        <f t="shared" si="55"/>
        <v/>
      </c>
      <c r="F524" s="78"/>
      <c r="G524" s="78" t="str">
        <f t="shared" si="50"/>
        <v/>
      </c>
      <c r="H524" s="78" t="str">
        <f t="shared" si="51"/>
        <v/>
      </c>
      <c r="I524" s="78" t="str">
        <f t="shared" si="52"/>
        <v/>
      </c>
      <c r="J524" s="78"/>
      <c r="K524" s="78" t="str">
        <f t="shared" si="53"/>
        <v/>
      </c>
      <c r="L524" s="78"/>
      <c r="M524" s="78" t="str">
        <f>IF(B524="","",IF(Rounding="Yes",ROUND(SUM($K$36:K524),2),SUM($K$36:K524)))</f>
        <v/>
      </c>
    </row>
    <row r="525" spans="2:13" ht="20" customHeight="1" x14ac:dyDescent="0.35">
      <c r="B525" s="87" t="str">
        <f t="shared" si="54"/>
        <v/>
      </c>
      <c r="C525" s="106" t="str" cm="1">
        <f t="array" ref="C525">IF(B525="","",_xlfn.IFS(Payment_Freq="Monthly",EDATE(C524,1),Payment_Freq="Annually",EDATE(C524,12),Payment_Freq="Weekly",C524+7,Payment_Freq="Bi-Weekly",C524+14,Payment_Freq="Semi-Monthly",C524+15,Payment_Freq="Semi-Annually",EDATE(C524,6),Payment_Freq="Quarterly",EDATE(C524,4)))</f>
        <v/>
      </c>
      <c r="D525" s="78" t="str">
        <f t="shared" si="49"/>
        <v/>
      </c>
      <c r="E525" s="78" t="str">
        <f t="shared" si="55"/>
        <v/>
      </c>
      <c r="F525" s="78"/>
      <c r="G525" s="78" t="str">
        <f t="shared" si="50"/>
        <v/>
      </c>
      <c r="H525" s="78" t="str">
        <f t="shared" si="51"/>
        <v/>
      </c>
      <c r="I525" s="78" t="str">
        <f t="shared" si="52"/>
        <v/>
      </c>
      <c r="J525" s="78"/>
      <c r="K525" s="78" t="str">
        <f t="shared" si="53"/>
        <v/>
      </c>
      <c r="L525" s="78"/>
      <c r="M525" s="78" t="str">
        <f>IF(B525="","",IF(Rounding="Yes",ROUND(SUM($K$36:K525),2),SUM($K$36:K525)))</f>
        <v/>
      </c>
    </row>
    <row r="526" spans="2:13" ht="20" customHeight="1" x14ac:dyDescent="0.35">
      <c r="B526" s="87" t="str">
        <f t="shared" si="54"/>
        <v/>
      </c>
      <c r="C526" s="106" t="str" cm="1">
        <f t="array" ref="C526">IF(B526="","",_xlfn.IFS(Payment_Freq="Monthly",EDATE(C525,1),Payment_Freq="Annually",EDATE(C525,12),Payment_Freq="Weekly",C525+7,Payment_Freq="Bi-Weekly",C525+14,Payment_Freq="Semi-Monthly",C525+15,Payment_Freq="Semi-Annually",EDATE(C525,6),Payment_Freq="Quarterly",EDATE(C525,4)))</f>
        <v/>
      </c>
      <c r="D526" s="78" t="str">
        <f t="shared" si="49"/>
        <v/>
      </c>
      <c r="E526" s="78" t="str">
        <f t="shared" si="55"/>
        <v/>
      </c>
      <c r="F526" s="78"/>
      <c r="G526" s="78" t="str">
        <f t="shared" si="50"/>
        <v/>
      </c>
      <c r="H526" s="78" t="str">
        <f t="shared" si="51"/>
        <v/>
      </c>
      <c r="I526" s="78" t="str">
        <f t="shared" si="52"/>
        <v/>
      </c>
      <c r="J526" s="78"/>
      <c r="K526" s="78" t="str">
        <f t="shared" si="53"/>
        <v/>
      </c>
      <c r="L526" s="78"/>
      <c r="M526" s="78" t="str">
        <f>IF(B526="","",IF(Rounding="Yes",ROUND(SUM($K$36:K526),2),SUM($K$36:K526)))</f>
        <v/>
      </c>
    </row>
    <row r="527" spans="2:13" ht="20" customHeight="1" x14ac:dyDescent="0.35">
      <c r="B527" s="87" t="str">
        <f t="shared" si="54"/>
        <v/>
      </c>
      <c r="C527" s="106" t="str" cm="1">
        <f t="array" ref="C527">IF(B527="","",_xlfn.IFS(Payment_Freq="Monthly",EDATE(C526,1),Payment_Freq="Annually",EDATE(C526,12),Payment_Freq="Weekly",C526+7,Payment_Freq="Bi-Weekly",C526+14,Payment_Freq="Semi-Monthly",C526+15,Payment_Freq="Semi-Annually",EDATE(C526,6),Payment_Freq="Quarterly",EDATE(C526,4)))</f>
        <v/>
      </c>
      <c r="D527" s="78" t="str">
        <f t="shared" si="49"/>
        <v/>
      </c>
      <c r="E527" s="78" t="str">
        <f t="shared" si="55"/>
        <v/>
      </c>
      <c r="F527" s="78"/>
      <c r="G527" s="78" t="str">
        <f t="shared" si="50"/>
        <v/>
      </c>
      <c r="H527" s="78" t="str">
        <f t="shared" si="51"/>
        <v/>
      </c>
      <c r="I527" s="78" t="str">
        <f t="shared" si="52"/>
        <v/>
      </c>
      <c r="J527" s="78"/>
      <c r="K527" s="78" t="str">
        <f t="shared" si="53"/>
        <v/>
      </c>
      <c r="L527" s="78"/>
      <c r="M527" s="78" t="str">
        <f>IF(B527="","",IF(Rounding="Yes",ROUND(SUM($K$36:K527),2),SUM($K$36:K527)))</f>
        <v/>
      </c>
    </row>
    <row r="528" spans="2:13" ht="20" customHeight="1" x14ac:dyDescent="0.35">
      <c r="B528" s="87" t="str">
        <f t="shared" si="54"/>
        <v/>
      </c>
      <c r="C528" s="106" t="str" cm="1">
        <f t="array" ref="C528">IF(B528="","",_xlfn.IFS(Payment_Freq="Monthly",EDATE(C527,1),Payment_Freq="Annually",EDATE(C527,12),Payment_Freq="Weekly",C527+7,Payment_Freq="Bi-Weekly",C527+14,Payment_Freq="Semi-Monthly",C527+15,Payment_Freq="Semi-Annually",EDATE(C527,6),Payment_Freq="Quarterly",EDATE(C527,4)))</f>
        <v/>
      </c>
      <c r="D528" s="78" t="str">
        <f t="shared" si="49"/>
        <v/>
      </c>
      <c r="E528" s="78" t="str">
        <f t="shared" si="55"/>
        <v/>
      </c>
      <c r="F528" s="78"/>
      <c r="G528" s="78" t="str">
        <f t="shared" si="50"/>
        <v/>
      </c>
      <c r="H528" s="78" t="str">
        <f t="shared" si="51"/>
        <v/>
      </c>
      <c r="I528" s="78" t="str">
        <f t="shared" si="52"/>
        <v/>
      </c>
      <c r="J528" s="78"/>
      <c r="K528" s="78" t="str">
        <f t="shared" si="53"/>
        <v/>
      </c>
      <c r="L528" s="78"/>
      <c r="M528" s="78" t="str">
        <f>IF(B528="","",IF(Rounding="Yes",ROUND(SUM($K$36:K528),2),SUM($K$36:K528)))</f>
        <v/>
      </c>
    </row>
    <row r="529" spans="2:13" ht="20" customHeight="1" x14ac:dyDescent="0.35">
      <c r="B529" s="87" t="str">
        <f t="shared" si="54"/>
        <v/>
      </c>
      <c r="C529" s="106" t="str" cm="1">
        <f t="array" ref="C529">IF(B529="","",_xlfn.IFS(Payment_Freq="Monthly",EDATE(C528,1),Payment_Freq="Annually",EDATE(C528,12),Payment_Freq="Weekly",C528+7,Payment_Freq="Bi-Weekly",C528+14,Payment_Freq="Semi-Monthly",C528+15,Payment_Freq="Semi-Annually",EDATE(C528,6),Payment_Freq="Quarterly",EDATE(C528,4)))</f>
        <v/>
      </c>
      <c r="D529" s="78" t="str">
        <f t="shared" si="49"/>
        <v/>
      </c>
      <c r="E529" s="78" t="str">
        <f t="shared" si="55"/>
        <v/>
      </c>
      <c r="F529" s="78"/>
      <c r="G529" s="78" t="str">
        <f t="shared" si="50"/>
        <v/>
      </c>
      <c r="H529" s="78" t="str">
        <f t="shared" si="51"/>
        <v/>
      </c>
      <c r="I529" s="78" t="str">
        <f t="shared" si="52"/>
        <v/>
      </c>
      <c r="J529" s="78"/>
      <c r="K529" s="78" t="str">
        <f t="shared" si="53"/>
        <v/>
      </c>
      <c r="L529" s="78"/>
      <c r="M529" s="78" t="str">
        <f>IF(B529="","",IF(Rounding="Yes",ROUND(SUM($K$36:K529),2),SUM($K$36:K529)))</f>
        <v/>
      </c>
    </row>
    <row r="530" spans="2:13" ht="20" customHeight="1" x14ac:dyDescent="0.35">
      <c r="B530" s="87" t="str">
        <f t="shared" si="54"/>
        <v/>
      </c>
      <c r="C530" s="106" t="str" cm="1">
        <f t="array" ref="C530">IF(B530="","",_xlfn.IFS(Payment_Freq="Monthly",EDATE(C529,1),Payment_Freq="Annually",EDATE(C529,12),Payment_Freq="Weekly",C529+7,Payment_Freq="Bi-Weekly",C529+14,Payment_Freq="Semi-Monthly",C529+15,Payment_Freq="Semi-Annually",EDATE(C529,6),Payment_Freq="Quarterly",EDATE(C529,4)))</f>
        <v/>
      </c>
      <c r="D530" s="78" t="str">
        <f t="shared" si="49"/>
        <v/>
      </c>
      <c r="E530" s="78" t="str">
        <f t="shared" si="55"/>
        <v/>
      </c>
      <c r="F530" s="78"/>
      <c r="G530" s="78" t="str">
        <f t="shared" si="50"/>
        <v/>
      </c>
      <c r="H530" s="78" t="str">
        <f t="shared" si="51"/>
        <v/>
      </c>
      <c r="I530" s="78" t="str">
        <f t="shared" si="52"/>
        <v/>
      </c>
      <c r="J530" s="78"/>
      <c r="K530" s="78" t="str">
        <f t="shared" si="53"/>
        <v/>
      </c>
      <c r="L530" s="78"/>
      <c r="M530" s="78" t="str">
        <f>IF(B530="","",IF(Rounding="Yes",ROUND(SUM($K$36:K530),2),SUM($K$36:K530)))</f>
        <v/>
      </c>
    </row>
    <row r="531" spans="2:13" ht="20" customHeight="1" x14ac:dyDescent="0.35">
      <c r="B531" s="87" t="str">
        <f t="shared" si="54"/>
        <v/>
      </c>
      <c r="C531" s="106" t="str" cm="1">
        <f t="array" ref="C531">IF(B531="","",_xlfn.IFS(Payment_Freq="Monthly",EDATE(C530,1),Payment_Freq="Annually",EDATE(C530,12),Payment_Freq="Weekly",C530+7,Payment_Freq="Bi-Weekly",C530+14,Payment_Freq="Semi-Monthly",C530+15,Payment_Freq="Semi-Annually",EDATE(C530,6),Payment_Freq="Quarterly",EDATE(C530,4)))</f>
        <v/>
      </c>
      <c r="D531" s="78" t="str">
        <f t="shared" si="49"/>
        <v/>
      </c>
      <c r="E531" s="78" t="str">
        <f t="shared" si="55"/>
        <v/>
      </c>
      <c r="F531" s="78"/>
      <c r="G531" s="78" t="str">
        <f t="shared" si="50"/>
        <v/>
      </c>
      <c r="H531" s="78" t="str">
        <f t="shared" si="51"/>
        <v/>
      </c>
      <c r="I531" s="78" t="str">
        <f t="shared" si="52"/>
        <v/>
      </c>
      <c r="J531" s="78"/>
      <c r="K531" s="78" t="str">
        <f t="shared" si="53"/>
        <v/>
      </c>
      <c r="L531" s="78"/>
      <c r="M531" s="78" t="str">
        <f>IF(B531="","",IF(Rounding="Yes",ROUND(SUM($K$36:K531),2),SUM($K$36:K531)))</f>
        <v/>
      </c>
    </row>
    <row r="532" spans="2:13" ht="20" customHeight="1" x14ac:dyDescent="0.35">
      <c r="B532" s="87" t="str">
        <f t="shared" si="54"/>
        <v/>
      </c>
      <c r="C532" s="106" t="str" cm="1">
        <f t="array" ref="C532">IF(B532="","",_xlfn.IFS(Payment_Freq="Monthly",EDATE(C531,1),Payment_Freq="Annually",EDATE(C531,12),Payment_Freq="Weekly",C531+7,Payment_Freq="Bi-Weekly",C531+14,Payment_Freq="Semi-Monthly",C531+15,Payment_Freq="Semi-Annually",EDATE(C531,6),Payment_Freq="Quarterly",EDATE(C531,4)))</f>
        <v/>
      </c>
      <c r="D532" s="78" t="str">
        <f t="shared" si="49"/>
        <v/>
      </c>
      <c r="E532" s="78" t="str">
        <f t="shared" si="55"/>
        <v/>
      </c>
      <c r="F532" s="78"/>
      <c r="G532" s="78" t="str">
        <f t="shared" si="50"/>
        <v/>
      </c>
      <c r="H532" s="78" t="str">
        <f t="shared" si="51"/>
        <v/>
      </c>
      <c r="I532" s="78" t="str">
        <f t="shared" si="52"/>
        <v/>
      </c>
      <c r="J532" s="78"/>
      <c r="K532" s="78" t="str">
        <f t="shared" si="53"/>
        <v/>
      </c>
      <c r="L532" s="78"/>
      <c r="M532" s="78" t="str">
        <f>IF(B532="","",IF(Rounding="Yes",ROUND(SUM($K$36:K532),2),SUM($K$36:K532)))</f>
        <v/>
      </c>
    </row>
    <row r="533" spans="2:13" ht="20" customHeight="1" x14ac:dyDescent="0.35">
      <c r="B533" s="87" t="str">
        <f t="shared" si="54"/>
        <v/>
      </c>
      <c r="C533" s="106" t="str" cm="1">
        <f t="array" ref="C533">IF(B533="","",_xlfn.IFS(Payment_Freq="Monthly",EDATE(C532,1),Payment_Freq="Annually",EDATE(C532,12),Payment_Freq="Weekly",C532+7,Payment_Freq="Bi-Weekly",C532+14,Payment_Freq="Semi-Monthly",C532+15,Payment_Freq="Semi-Annually",EDATE(C532,6),Payment_Freq="Quarterly",EDATE(C532,4)))</f>
        <v/>
      </c>
      <c r="D533" s="78" t="str">
        <f t="shared" si="49"/>
        <v/>
      </c>
      <c r="E533" s="78" t="str">
        <f t="shared" si="55"/>
        <v/>
      </c>
      <c r="F533" s="78"/>
      <c r="G533" s="78" t="str">
        <f t="shared" si="50"/>
        <v/>
      </c>
      <c r="H533" s="78" t="str">
        <f t="shared" si="51"/>
        <v/>
      </c>
      <c r="I533" s="78" t="str">
        <f t="shared" si="52"/>
        <v/>
      </c>
      <c r="J533" s="78"/>
      <c r="K533" s="78" t="str">
        <f t="shared" si="53"/>
        <v/>
      </c>
      <c r="L533" s="78"/>
      <c r="M533" s="78" t="str">
        <f>IF(B533="","",IF(Rounding="Yes",ROUND(SUM($K$36:K533),2),SUM($K$36:K533)))</f>
        <v/>
      </c>
    </row>
    <row r="534" spans="2:13" ht="20" customHeight="1" x14ac:dyDescent="0.35">
      <c r="B534" s="87" t="str">
        <f t="shared" si="54"/>
        <v/>
      </c>
      <c r="C534" s="106" t="str" cm="1">
        <f t="array" ref="C534">IF(B534="","",_xlfn.IFS(Payment_Freq="Monthly",EDATE(C533,1),Payment_Freq="Annually",EDATE(C533,12),Payment_Freq="Weekly",C533+7,Payment_Freq="Bi-Weekly",C533+14,Payment_Freq="Semi-Monthly",C533+15,Payment_Freq="Semi-Annually",EDATE(C533,6),Payment_Freq="Quarterly",EDATE(C533,4)))</f>
        <v/>
      </c>
      <c r="D534" s="78" t="str">
        <f t="shared" si="49"/>
        <v/>
      </c>
      <c r="E534" s="78" t="str">
        <f t="shared" si="55"/>
        <v/>
      </c>
      <c r="F534" s="78"/>
      <c r="G534" s="78" t="str">
        <f t="shared" si="50"/>
        <v/>
      </c>
      <c r="H534" s="78" t="str">
        <f t="shared" si="51"/>
        <v/>
      </c>
      <c r="I534" s="78" t="str">
        <f t="shared" si="52"/>
        <v/>
      </c>
      <c r="J534" s="78"/>
      <c r="K534" s="78" t="str">
        <f t="shared" si="53"/>
        <v/>
      </c>
      <c r="L534" s="78"/>
      <c r="M534" s="78" t="str">
        <f>IF(B534="","",IF(Rounding="Yes",ROUND(SUM($K$36:K534),2),SUM($K$36:K534)))</f>
        <v/>
      </c>
    </row>
    <row r="535" spans="2:13" ht="20" customHeight="1" x14ac:dyDescent="0.35">
      <c r="B535" s="87" t="str">
        <f t="shared" si="54"/>
        <v/>
      </c>
      <c r="C535" s="106" t="str" cm="1">
        <f t="array" ref="C535">IF(B535="","",_xlfn.IFS(Payment_Freq="Monthly",EDATE(C534,1),Payment_Freq="Annually",EDATE(C534,12),Payment_Freq="Weekly",C534+7,Payment_Freq="Bi-Weekly",C534+14,Payment_Freq="Semi-Monthly",C534+15,Payment_Freq="Semi-Annually",EDATE(C534,6),Payment_Freq="Quarterly",EDATE(C534,4)))</f>
        <v/>
      </c>
      <c r="D535" s="78" t="str">
        <f t="shared" si="49"/>
        <v/>
      </c>
      <c r="E535" s="78" t="str">
        <f t="shared" si="55"/>
        <v/>
      </c>
      <c r="F535" s="78"/>
      <c r="G535" s="78" t="str">
        <f t="shared" si="50"/>
        <v/>
      </c>
      <c r="H535" s="78" t="str">
        <f t="shared" si="51"/>
        <v/>
      </c>
      <c r="I535" s="78" t="str">
        <f t="shared" si="52"/>
        <v/>
      </c>
      <c r="J535" s="78"/>
      <c r="K535" s="78" t="str">
        <f t="shared" si="53"/>
        <v/>
      </c>
      <c r="L535" s="78"/>
      <c r="M535" s="78" t="str">
        <f>IF(B535="","",IF(Rounding="Yes",ROUND(SUM($K$36:K535),2),SUM($K$36:K535)))</f>
        <v/>
      </c>
    </row>
    <row r="536" spans="2:13" ht="20" customHeight="1" x14ac:dyDescent="0.35">
      <c r="B536" s="87" t="str">
        <f t="shared" si="54"/>
        <v/>
      </c>
      <c r="C536" s="106" t="str" cm="1">
        <f t="array" ref="C536">IF(B536="","",_xlfn.IFS(Payment_Freq="Monthly",EDATE(C535,1),Payment_Freq="Annually",EDATE(C535,12),Payment_Freq="Weekly",C535+7,Payment_Freq="Bi-Weekly",C535+14,Payment_Freq="Semi-Monthly",C535+15,Payment_Freq="Semi-Annually",EDATE(C535,6),Payment_Freq="Quarterly",EDATE(C535,4)))</f>
        <v/>
      </c>
      <c r="D536" s="78" t="str">
        <f t="shared" si="49"/>
        <v/>
      </c>
      <c r="E536" s="78" t="str">
        <f t="shared" si="55"/>
        <v/>
      </c>
      <c r="F536" s="78"/>
      <c r="G536" s="78" t="str">
        <f t="shared" si="50"/>
        <v/>
      </c>
      <c r="H536" s="78" t="str">
        <f t="shared" si="51"/>
        <v/>
      </c>
      <c r="I536" s="78" t="str">
        <f t="shared" si="52"/>
        <v/>
      </c>
      <c r="J536" s="78"/>
      <c r="K536" s="78" t="str">
        <f t="shared" si="53"/>
        <v/>
      </c>
      <c r="L536" s="78"/>
      <c r="M536" s="78" t="str">
        <f>IF(B536="","",IF(Rounding="Yes",ROUND(SUM($K$36:K536),2),SUM($K$36:K536)))</f>
        <v/>
      </c>
    </row>
    <row r="537" spans="2:13" ht="20" customHeight="1" x14ac:dyDescent="0.35">
      <c r="B537" s="87" t="str">
        <f t="shared" si="54"/>
        <v/>
      </c>
      <c r="C537" s="106" t="str" cm="1">
        <f t="array" ref="C537">IF(B537="","",_xlfn.IFS(Payment_Freq="Monthly",EDATE(C536,1),Payment_Freq="Annually",EDATE(C536,12),Payment_Freq="Weekly",C536+7,Payment_Freq="Bi-Weekly",C536+14,Payment_Freq="Semi-Monthly",C536+15,Payment_Freq="Semi-Annually",EDATE(C536,6),Payment_Freq="Quarterly",EDATE(C536,4)))</f>
        <v/>
      </c>
      <c r="D537" s="78" t="str">
        <f t="shared" si="49"/>
        <v/>
      </c>
      <c r="E537" s="78" t="str">
        <f t="shared" si="55"/>
        <v/>
      </c>
      <c r="F537" s="78"/>
      <c r="G537" s="78" t="str">
        <f t="shared" si="50"/>
        <v/>
      </c>
      <c r="H537" s="78" t="str">
        <f t="shared" si="51"/>
        <v/>
      </c>
      <c r="I537" s="78" t="str">
        <f t="shared" si="52"/>
        <v/>
      </c>
      <c r="J537" s="78"/>
      <c r="K537" s="78" t="str">
        <f t="shared" si="53"/>
        <v/>
      </c>
      <c r="L537" s="78"/>
      <c r="M537" s="78" t="str">
        <f>IF(B537="","",IF(Rounding="Yes",ROUND(SUM($K$36:K537),2),SUM($K$36:K537)))</f>
        <v/>
      </c>
    </row>
    <row r="538" spans="2:13" ht="20" customHeight="1" x14ac:dyDescent="0.35">
      <c r="B538" s="87" t="str">
        <f t="shared" si="54"/>
        <v/>
      </c>
      <c r="C538" s="106" t="str" cm="1">
        <f t="array" ref="C538">IF(B538="","",_xlfn.IFS(Payment_Freq="Monthly",EDATE(C537,1),Payment_Freq="Annually",EDATE(C537,12),Payment_Freq="Weekly",C537+7,Payment_Freq="Bi-Weekly",C537+14,Payment_Freq="Semi-Monthly",C537+15,Payment_Freq="Semi-Annually",EDATE(C537,6),Payment_Freq="Quarterly",EDATE(C537,4)))</f>
        <v/>
      </c>
      <c r="D538" s="78" t="str">
        <f t="shared" si="49"/>
        <v/>
      </c>
      <c r="E538" s="78" t="str">
        <f t="shared" si="55"/>
        <v/>
      </c>
      <c r="F538" s="78"/>
      <c r="G538" s="78" t="str">
        <f t="shared" si="50"/>
        <v/>
      </c>
      <c r="H538" s="78" t="str">
        <f t="shared" si="51"/>
        <v/>
      </c>
      <c r="I538" s="78" t="str">
        <f t="shared" si="52"/>
        <v/>
      </c>
      <c r="J538" s="78"/>
      <c r="K538" s="78" t="str">
        <f t="shared" si="53"/>
        <v/>
      </c>
      <c r="L538" s="78"/>
      <c r="M538" s="78" t="str">
        <f>IF(B538="","",IF(Rounding="Yes",ROUND(SUM($K$36:K538),2),SUM($K$36:K538)))</f>
        <v/>
      </c>
    </row>
    <row r="539" spans="2:13" ht="20" customHeight="1" x14ac:dyDescent="0.35">
      <c r="B539" s="87" t="str">
        <f t="shared" si="54"/>
        <v/>
      </c>
      <c r="C539" s="106" t="str" cm="1">
        <f t="array" ref="C539">IF(B539="","",_xlfn.IFS(Payment_Freq="Monthly",EDATE(C538,1),Payment_Freq="Annually",EDATE(C538,12),Payment_Freq="Weekly",C538+7,Payment_Freq="Bi-Weekly",C538+14,Payment_Freq="Semi-Monthly",C538+15,Payment_Freq="Semi-Annually",EDATE(C538,6),Payment_Freq="Quarterly",EDATE(C538,4)))</f>
        <v/>
      </c>
      <c r="D539" s="78" t="str">
        <f t="shared" si="49"/>
        <v/>
      </c>
      <c r="E539" s="78" t="str">
        <f t="shared" si="55"/>
        <v/>
      </c>
      <c r="F539" s="78"/>
      <c r="G539" s="78" t="str">
        <f t="shared" si="50"/>
        <v/>
      </c>
      <c r="H539" s="78" t="str">
        <f t="shared" si="51"/>
        <v/>
      </c>
      <c r="I539" s="78" t="str">
        <f t="shared" si="52"/>
        <v/>
      </c>
      <c r="J539" s="78"/>
      <c r="K539" s="78" t="str">
        <f t="shared" si="53"/>
        <v/>
      </c>
      <c r="L539" s="78"/>
      <c r="M539" s="78" t="str">
        <f>IF(B539="","",IF(Rounding="Yes",ROUND(SUM($K$36:K539),2),SUM($K$36:K539)))</f>
        <v/>
      </c>
    </row>
    <row r="540" spans="2:13" ht="20" customHeight="1" x14ac:dyDescent="0.35">
      <c r="B540" s="87" t="str">
        <f t="shared" si="54"/>
        <v/>
      </c>
      <c r="C540" s="106" t="str" cm="1">
        <f t="array" ref="C540">IF(B540="","",_xlfn.IFS(Payment_Freq="Monthly",EDATE(C539,1),Payment_Freq="Annually",EDATE(C539,12),Payment_Freq="Weekly",C539+7,Payment_Freq="Bi-Weekly",C539+14,Payment_Freq="Semi-Monthly",C539+15,Payment_Freq="Semi-Annually",EDATE(C539,6),Payment_Freq="Quarterly",EDATE(C539,4)))</f>
        <v/>
      </c>
      <c r="D540" s="78" t="str">
        <f t="shared" si="49"/>
        <v/>
      </c>
      <c r="E540" s="78" t="str">
        <f t="shared" si="55"/>
        <v/>
      </c>
      <c r="F540" s="78"/>
      <c r="G540" s="78" t="str">
        <f t="shared" si="50"/>
        <v/>
      </c>
      <c r="H540" s="78" t="str">
        <f t="shared" si="51"/>
        <v/>
      </c>
      <c r="I540" s="78" t="str">
        <f t="shared" si="52"/>
        <v/>
      </c>
      <c r="J540" s="78"/>
      <c r="K540" s="78" t="str">
        <f t="shared" si="53"/>
        <v/>
      </c>
      <c r="L540" s="78"/>
      <c r="M540" s="78" t="str">
        <f>IF(B540="","",IF(Rounding="Yes",ROUND(SUM($K$36:K540),2),SUM($K$36:K540)))</f>
        <v/>
      </c>
    </row>
    <row r="541" spans="2:13" ht="20" customHeight="1" x14ac:dyDescent="0.35">
      <c r="B541" s="87" t="str">
        <f t="shared" si="54"/>
        <v/>
      </c>
      <c r="C541" s="106" t="str" cm="1">
        <f t="array" ref="C541">IF(B541="","",_xlfn.IFS(Payment_Freq="Monthly",EDATE(C540,1),Payment_Freq="Annually",EDATE(C540,12),Payment_Freq="Weekly",C540+7,Payment_Freq="Bi-Weekly",C540+14,Payment_Freq="Semi-Monthly",C540+15,Payment_Freq="Semi-Annually",EDATE(C540,6),Payment_Freq="Quarterly",EDATE(C540,4)))</f>
        <v/>
      </c>
      <c r="D541" s="78" t="str">
        <f t="shared" si="49"/>
        <v/>
      </c>
      <c r="E541" s="78" t="str">
        <f t="shared" si="55"/>
        <v/>
      </c>
      <c r="F541" s="78"/>
      <c r="G541" s="78" t="str">
        <f t="shared" si="50"/>
        <v/>
      </c>
      <c r="H541" s="78" t="str">
        <f t="shared" si="51"/>
        <v/>
      </c>
      <c r="I541" s="78" t="str">
        <f t="shared" si="52"/>
        <v/>
      </c>
      <c r="J541" s="78"/>
      <c r="K541" s="78" t="str">
        <f t="shared" si="53"/>
        <v/>
      </c>
      <c r="L541" s="78"/>
      <c r="M541" s="78" t="str">
        <f>IF(B541="","",IF(Rounding="Yes",ROUND(SUM($K$36:K541),2),SUM($K$36:K541)))</f>
        <v/>
      </c>
    </row>
    <row r="542" spans="2:13" ht="20" customHeight="1" x14ac:dyDescent="0.35">
      <c r="B542" s="87" t="str">
        <f t="shared" si="54"/>
        <v/>
      </c>
      <c r="C542" s="106" t="str" cm="1">
        <f t="array" ref="C542">IF(B542="","",_xlfn.IFS(Payment_Freq="Monthly",EDATE(C541,1),Payment_Freq="Annually",EDATE(C541,12),Payment_Freq="Weekly",C541+7,Payment_Freq="Bi-Weekly",C541+14,Payment_Freq="Semi-Monthly",C541+15,Payment_Freq="Semi-Annually",EDATE(C541,6),Payment_Freq="Quarterly",EDATE(C541,4)))</f>
        <v/>
      </c>
      <c r="D542" s="78" t="str">
        <f t="shared" si="49"/>
        <v/>
      </c>
      <c r="E542" s="78" t="str">
        <f t="shared" si="55"/>
        <v/>
      </c>
      <c r="F542" s="78"/>
      <c r="G542" s="78" t="str">
        <f t="shared" si="50"/>
        <v/>
      </c>
      <c r="H542" s="78" t="str">
        <f t="shared" si="51"/>
        <v/>
      </c>
      <c r="I542" s="78" t="str">
        <f t="shared" si="52"/>
        <v/>
      </c>
      <c r="J542" s="78"/>
      <c r="K542" s="78" t="str">
        <f t="shared" si="53"/>
        <v/>
      </c>
      <c r="L542" s="78"/>
      <c r="M542" s="78" t="str">
        <f>IF(B542="","",IF(Rounding="Yes",ROUND(SUM($K$36:K542),2),SUM($K$36:K542)))</f>
        <v/>
      </c>
    </row>
    <row r="543" spans="2:13" ht="20" customHeight="1" x14ac:dyDescent="0.35">
      <c r="B543" s="87" t="str">
        <f t="shared" si="54"/>
        <v/>
      </c>
      <c r="C543" s="106" t="str" cm="1">
        <f t="array" ref="C543">IF(B543="","",_xlfn.IFS(Payment_Freq="Monthly",EDATE(C542,1),Payment_Freq="Annually",EDATE(C542,12),Payment_Freq="Weekly",C542+7,Payment_Freq="Bi-Weekly",C542+14,Payment_Freq="Semi-Monthly",C542+15,Payment_Freq="Semi-Annually",EDATE(C542,6),Payment_Freq="Quarterly",EDATE(C542,4)))</f>
        <v/>
      </c>
      <c r="D543" s="78" t="str">
        <f t="shared" si="49"/>
        <v/>
      </c>
      <c r="E543" s="78" t="str">
        <f t="shared" si="55"/>
        <v/>
      </c>
      <c r="F543" s="78"/>
      <c r="G543" s="78" t="str">
        <f t="shared" si="50"/>
        <v/>
      </c>
      <c r="H543" s="78" t="str">
        <f t="shared" si="51"/>
        <v/>
      </c>
      <c r="I543" s="78" t="str">
        <f t="shared" si="52"/>
        <v/>
      </c>
      <c r="J543" s="78"/>
      <c r="K543" s="78" t="str">
        <f t="shared" si="53"/>
        <v/>
      </c>
      <c r="L543" s="78"/>
      <c r="M543" s="78" t="str">
        <f>IF(B543="","",IF(Rounding="Yes",ROUND(SUM($K$36:K543),2),SUM($K$36:K543)))</f>
        <v/>
      </c>
    </row>
    <row r="544" spans="2:13" ht="20" customHeight="1" x14ac:dyDescent="0.35">
      <c r="B544" s="87" t="str">
        <f t="shared" si="54"/>
        <v/>
      </c>
      <c r="C544" s="106" t="str" cm="1">
        <f t="array" ref="C544">IF(B544="","",_xlfn.IFS(Payment_Freq="Monthly",EDATE(C543,1),Payment_Freq="Annually",EDATE(C543,12),Payment_Freq="Weekly",C543+7,Payment_Freq="Bi-Weekly",C543+14,Payment_Freq="Semi-Monthly",C543+15,Payment_Freq="Semi-Annually",EDATE(C543,6),Payment_Freq="Quarterly",EDATE(C543,4)))</f>
        <v/>
      </c>
      <c r="D544" s="78" t="str">
        <f t="shared" si="49"/>
        <v/>
      </c>
      <c r="E544" s="78" t="str">
        <f t="shared" si="55"/>
        <v/>
      </c>
      <c r="F544" s="78"/>
      <c r="G544" s="78" t="str">
        <f t="shared" si="50"/>
        <v/>
      </c>
      <c r="H544" s="78" t="str">
        <f t="shared" si="51"/>
        <v/>
      </c>
      <c r="I544" s="78" t="str">
        <f t="shared" si="52"/>
        <v/>
      </c>
      <c r="J544" s="78"/>
      <c r="K544" s="78" t="str">
        <f t="shared" si="53"/>
        <v/>
      </c>
      <c r="L544" s="78"/>
      <c r="M544" s="78" t="str">
        <f>IF(B544="","",IF(Rounding="Yes",ROUND(SUM($K$36:K544),2),SUM($K$36:K544)))</f>
        <v/>
      </c>
    </row>
    <row r="545" spans="2:13" ht="20" customHeight="1" x14ac:dyDescent="0.35">
      <c r="B545" s="87" t="str">
        <f t="shared" si="54"/>
        <v/>
      </c>
      <c r="C545" s="106" t="str" cm="1">
        <f t="array" ref="C545">IF(B545="","",_xlfn.IFS(Payment_Freq="Monthly",EDATE(C544,1),Payment_Freq="Annually",EDATE(C544,12),Payment_Freq="Weekly",C544+7,Payment_Freq="Bi-Weekly",C544+14,Payment_Freq="Semi-Monthly",C544+15,Payment_Freq="Semi-Annually",EDATE(C544,6),Payment_Freq="Quarterly",EDATE(C544,4)))</f>
        <v/>
      </c>
      <c r="D545" s="78" t="str">
        <f t="shared" si="49"/>
        <v/>
      </c>
      <c r="E545" s="78" t="str">
        <f t="shared" si="55"/>
        <v/>
      </c>
      <c r="F545" s="78"/>
      <c r="G545" s="78" t="str">
        <f t="shared" si="50"/>
        <v/>
      </c>
      <c r="H545" s="78" t="str">
        <f t="shared" si="51"/>
        <v/>
      </c>
      <c r="I545" s="78" t="str">
        <f t="shared" si="52"/>
        <v/>
      </c>
      <c r="J545" s="78"/>
      <c r="K545" s="78" t="str">
        <f t="shared" si="53"/>
        <v/>
      </c>
      <c r="L545" s="78"/>
      <c r="M545" s="78" t="str">
        <f>IF(B545="","",IF(Rounding="Yes",ROUND(SUM($K$36:K545),2),SUM($K$36:K545)))</f>
        <v/>
      </c>
    </row>
    <row r="546" spans="2:13" ht="20" customHeight="1" x14ac:dyDescent="0.35">
      <c r="B546" s="87" t="str">
        <f t="shared" si="54"/>
        <v/>
      </c>
      <c r="C546" s="106" t="str" cm="1">
        <f t="array" ref="C546">IF(B546="","",_xlfn.IFS(Payment_Freq="Monthly",EDATE(C545,1),Payment_Freq="Annually",EDATE(C545,12),Payment_Freq="Weekly",C545+7,Payment_Freq="Bi-Weekly",C545+14,Payment_Freq="Semi-Monthly",C545+15,Payment_Freq="Semi-Annually",EDATE(C545,6),Payment_Freq="Quarterly",EDATE(C545,4)))</f>
        <v/>
      </c>
      <c r="D546" s="78" t="str">
        <f t="shared" si="49"/>
        <v/>
      </c>
      <c r="E546" s="78" t="str">
        <f t="shared" si="55"/>
        <v/>
      </c>
      <c r="F546" s="78"/>
      <c r="G546" s="78" t="str">
        <f t="shared" si="50"/>
        <v/>
      </c>
      <c r="H546" s="78" t="str">
        <f t="shared" si="51"/>
        <v/>
      </c>
      <c r="I546" s="78" t="str">
        <f t="shared" si="52"/>
        <v/>
      </c>
      <c r="J546" s="78"/>
      <c r="K546" s="78" t="str">
        <f t="shared" si="53"/>
        <v/>
      </c>
      <c r="L546" s="78"/>
      <c r="M546" s="78" t="str">
        <f>IF(B546="","",IF(Rounding="Yes",ROUND(SUM($K$36:K546),2),SUM($K$36:K546)))</f>
        <v/>
      </c>
    </row>
    <row r="547" spans="2:13" ht="20" customHeight="1" x14ac:dyDescent="0.35">
      <c r="B547" s="87" t="str">
        <f t="shared" si="54"/>
        <v/>
      </c>
      <c r="C547" s="106" t="str" cm="1">
        <f t="array" ref="C547">IF(B547="","",_xlfn.IFS(Payment_Freq="Monthly",EDATE(C546,1),Payment_Freq="Annually",EDATE(C546,12),Payment_Freq="Weekly",C546+7,Payment_Freq="Bi-Weekly",C546+14,Payment_Freq="Semi-Monthly",C546+15,Payment_Freq="Semi-Annually",EDATE(C546,6),Payment_Freq="Quarterly",EDATE(C546,4)))</f>
        <v/>
      </c>
      <c r="D547" s="78" t="str">
        <f t="shared" si="49"/>
        <v/>
      </c>
      <c r="E547" s="78" t="str">
        <f t="shared" si="55"/>
        <v/>
      </c>
      <c r="F547" s="78"/>
      <c r="G547" s="78" t="str">
        <f t="shared" si="50"/>
        <v/>
      </c>
      <c r="H547" s="78" t="str">
        <f t="shared" si="51"/>
        <v/>
      </c>
      <c r="I547" s="78" t="str">
        <f t="shared" si="52"/>
        <v/>
      </c>
      <c r="J547" s="78"/>
      <c r="K547" s="78" t="str">
        <f t="shared" si="53"/>
        <v/>
      </c>
      <c r="L547" s="78"/>
      <c r="M547" s="78" t="str">
        <f>IF(B547="","",IF(Rounding="Yes",ROUND(SUM($K$36:K547),2),SUM($K$36:K547)))</f>
        <v/>
      </c>
    </row>
    <row r="548" spans="2:13" ht="20" customHeight="1" x14ac:dyDescent="0.35">
      <c r="B548" s="87" t="str">
        <f t="shared" si="54"/>
        <v/>
      </c>
      <c r="C548" s="106" t="str" cm="1">
        <f t="array" ref="C548">IF(B548="","",_xlfn.IFS(Payment_Freq="Monthly",EDATE(C547,1),Payment_Freq="Annually",EDATE(C547,12),Payment_Freq="Weekly",C547+7,Payment_Freq="Bi-Weekly",C547+14,Payment_Freq="Semi-Monthly",C547+15,Payment_Freq="Semi-Annually",EDATE(C547,6),Payment_Freq="Quarterly",EDATE(C547,4)))</f>
        <v/>
      </c>
      <c r="D548" s="78" t="str">
        <f t="shared" ref="D548:D611" si="56">IF(B548="","",IF(Rounding="Yes",ROUND(IF(I547&lt;Payment_Per_Period,($I547+$G548)-E548,Payment_Per_Period),2),IF(I547&lt;Payment_Per_Period,($I547+$G548)-E548,Payment_Per_Period)))</f>
        <v/>
      </c>
      <c r="E548" s="78" t="str">
        <f t="shared" si="55"/>
        <v/>
      </c>
      <c r="F548" s="78"/>
      <c r="G548" s="78" t="str">
        <f t="shared" ref="G548:G611" si="57">IF($B548="","",IF(Rounding="Yes",ROUND(IF(Interest_Type="Flat",Rate_Per_Period*$I$35,Rate_Per_Period*$I547),2),IF(Interest_Type="Flat",Rate_Per_Period*$I$35,Rate_Per_Period*$I547)))</f>
        <v/>
      </c>
      <c r="H548" s="78" t="str">
        <f t="shared" ref="H548:H611" si="58">IF(B548="","",IF(Rounding="Yes",ROUND((D548-G548)+E548+F548,2),(D548-G548)+E548+F548))</f>
        <v/>
      </c>
      <c r="I548" s="78" t="str">
        <f t="shared" ref="I548:I611" si="59">IF(B548="","",IF(Rounding="Yes",ROUND(($I547-$H548),2),($I547-$H548)))</f>
        <v/>
      </c>
      <c r="J548" s="78"/>
      <c r="K548" s="78" t="str">
        <f t="shared" ref="K548:K611" si="60">IF(B548="","",IF(Rounding="Yes",ROUND(G548*Tax_Bracket,2),G548*Tax_Bracket))</f>
        <v/>
      </c>
      <c r="L548" s="78"/>
      <c r="M548" s="78" t="str">
        <f>IF(B548="","",IF(Rounding="Yes",ROUND(SUM($K$36:K548),2),SUM($K$36:K548)))</f>
        <v/>
      </c>
    </row>
    <row r="549" spans="2:13" ht="20" customHeight="1" x14ac:dyDescent="0.35">
      <c r="B549" s="87" t="str">
        <f t="shared" ref="B549:B612" si="61">IF(OR(I548=0,I548="",B548&gt;=$G$25),"",B548+1)</f>
        <v/>
      </c>
      <c r="C549" s="106" t="str" cm="1">
        <f t="array" ref="C549">IF(B549="","",_xlfn.IFS(Payment_Freq="Monthly",EDATE(C548,1),Payment_Freq="Annually",EDATE(C548,12),Payment_Freq="Weekly",C548+7,Payment_Freq="Bi-Weekly",C548+14,Payment_Freq="Semi-Monthly",C548+15,Payment_Freq="Semi-Annually",EDATE(C548,6),Payment_Freq="Quarterly",EDATE(C548,4)))</f>
        <v/>
      </c>
      <c r="D549" s="78" t="str">
        <f t="shared" si="56"/>
        <v/>
      </c>
      <c r="E549" s="78" t="str">
        <f t="shared" ref="E549:E612" si="62">IF(B549="","",
    IF(I548&gt;Payment_Per_Period,(IF(MOD(B549,$E$19)=0,$E$18,0) +
     IF(AND(C548&lt;&gt;"", YEAR(C549)&lt;&gt;YEAR(C548)), $E$20, 0)),0))</f>
        <v/>
      </c>
      <c r="F549" s="78"/>
      <c r="G549" s="78" t="str">
        <f t="shared" si="57"/>
        <v/>
      </c>
      <c r="H549" s="78" t="str">
        <f t="shared" si="58"/>
        <v/>
      </c>
      <c r="I549" s="78" t="str">
        <f t="shared" si="59"/>
        <v/>
      </c>
      <c r="J549" s="78"/>
      <c r="K549" s="78" t="str">
        <f t="shared" si="60"/>
        <v/>
      </c>
      <c r="L549" s="78"/>
      <c r="M549" s="78" t="str">
        <f>IF(B549="","",IF(Rounding="Yes",ROUND(SUM($K$36:K549),2),SUM($K$36:K549)))</f>
        <v/>
      </c>
    </row>
    <row r="550" spans="2:13" ht="20" customHeight="1" x14ac:dyDescent="0.35">
      <c r="B550" s="87" t="str">
        <f t="shared" si="61"/>
        <v/>
      </c>
      <c r="C550" s="106" t="str" cm="1">
        <f t="array" ref="C550">IF(B550="","",_xlfn.IFS(Payment_Freq="Monthly",EDATE(C549,1),Payment_Freq="Annually",EDATE(C549,12),Payment_Freq="Weekly",C549+7,Payment_Freq="Bi-Weekly",C549+14,Payment_Freq="Semi-Monthly",C549+15,Payment_Freq="Semi-Annually",EDATE(C549,6),Payment_Freq="Quarterly",EDATE(C549,4)))</f>
        <v/>
      </c>
      <c r="D550" s="78" t="str">
        <f t="shared" si="56"/>
        <v/>
      </c>
      <c r="E550" s="78" t="str">
        <f t="shared" si="62"/>
        <v/>
      </c>
      <c r="F550" s="78"/>
      <c r="G550" s="78" t="str">
        <f t="shared" si="57"/>
        <v/>
      </c>
      <c r="H550" s="78" t="str">
        <f t="shared" si="58"/>
        <v/>
      </c>
      <c r="I550" s="78" t="str">
        <f t="shared" si="59"/>
        <v/>
      </c>
      <c r="J550" s="78"/>
      <c r="K550" s="78" t="str">
        <f t="shared" si="60"/>
        <v/>
      </c>
      <c r="L550" s="78"/>
      <c r="M550" s="78" t="str">
        <f>IF(B550="","",IF(Rounding="Yes",ROUND(SUM($K$36:K550),2),SUM($K$36:K550)))</f>
        <v/>
      </c>
    </row>
    <row r="551" spans="2:13" ht="20" customHeight="1" x14ac:dyDescent="0.35">
      <c r="B551" s="87" t="str">
        <f t="shared" si="61"/>
        <v/>
      </c>
      <c r="C551" s="106" t="str" cm="1">
        <f t="array" ref="C551">IF(B551="","",_xlfn.IFS(Payment_Freq="Monthly",EDATE(C550,1),Payment_Freq="Annually",EDATE(C550,12),Payment_Freq="Weekly",C550+7,Payment_Freq="Bi-Weekly",C550+14,Payment_Freq="Semi-Monthly",C550+15,Payment_Freq="Semi-Annually",EDATE(C550,6),Payment_Freq="Quarterly",EDATE(C550,4)))</f>
        <v/>
      </c>
      <c r="D551" s="78" t="str">
        <f t="shared" si="56"/>
        <v/>
      </c>
      <c r="E551" s="78" t="str">
        <f t="shared" si="62"/>
        <v/>
      </c>
      <c r="F551" s="78"/>
      <c r="G551" s="78" t="str">
        <f t="shared" si="57"/>
        <v/>
      </c>
      <c r="H551" s="78" t="str">
        <f t="shared" si="58"/>
        <v/>
      </c>
      <c r="I551" s="78" t="str">
        <f t="shared" si="59"/>
        <v/>
      </c>
      <c r="J551" s="78"/>
      <c r="K551" s="78" t="str">
        <f t="shared" si="60"/>
        <v/>
      </c>
      <c r="L551" s="78"/>
      <c r="M551" s="78" t="str">
        <f>IF(B551="","",IF(Rounding="Yes",ROUND(SUM($K$36:K551),2),SUM($K$36:K551)))</f>
        <v/>
      </c>
    </row>
    <row r="552" spans="2:13" ht="20" customHeight="1" x14ac:dyDescent="0.35">
      <c r="B552" s="87" t="str">
        <f t="shared" si="61"/>
        <v/>
      </c>
      <c r="C552" s="106" t="str" cm="1">
        <f t="array" ref="C552">IF(B552="","",_xlfn.IFS(Payment_Freq="Monthly",EDATE(C551,1),Payment_Freq="Annually",EDATE(C551,12),Payment_Freq="Weekly",C551+7,Payment_Freq="Bi-Weekly",C551+14,Payment_Freq="Semi-Monthly",C551+15,Payment_Freq="Semi-Annually",EDATE(C551,6),Payment_Freq="Quarterly",EDATE(C551,4)))</f>
        <v/>
      </c>
      <c r="D552" s="78" t="str">
        <f t="shared" si="56"/>
        <v/>
      </c>
      <c r="E552" s="78" t="str">
        <f t="shared" si="62"/>
        <v/>
      </c>
      <c r="F552" s="78"/>
      <c r="G552" s="78" t="str">
        <f t="shared" si="57"/>
        <v/>
      </c>
      <c r="H552" s="78" t="str">
        <f t="shared" si="58"/>
        <v/>
      </c>
      <c r="I552" s="78" t="str">
        <f t="shared" si="59"/>
        <v/>
      </c>
      <c r="J552" s="78"/>
      <c r="K552" s="78" t="str">
        <f t="shared" si="60"/>
        <v/>
      </c>
      <c r="L552" s="78"/>
      <c r="M552" s="78" t="str">
        <f>IF(B552="","",IF(Rounding="Yes",ROUND(SUM($K$36:K552),2),SUM($K$36:K552)))</f>
        <v/>
      </c>
    </row>
    <row r="553" spans="2:13" ht="20" customHeight="1" x14ac:dyDescent="0.35">
      <c r="B553" s="87" t="str">
        <f t="shared" si="61"/>
        <v/>
      </c>
      <c r="C553" s="106" t="str" cm="1">
        <f t="array" ref="C553">IF(B553="","",_xlfn.IFS(Payment_Freq="Monthly",EDATE(C552,1),Payment_Freq="Annually",EDATE(C552,12),Payment_Freq="Weekly",C552+7,Payment_Freq="Bi-Weekly",C552+14,Payment_Freq="Semi-Monthly",C552+15,Payment_Freq="Semi-Annually",EDATE(C552,6),Payment_Freq="Quarterly",EDATE(C552,4)))</f>
        <v/>
      </c>
      <c r="D553" s="78" t="str">
        <f t="shared" si="56"/>
        <v/>
      </c>
      <c r="E553" s="78" t="str">
        <f t="shared" si="62"/>
        <v/>
      </c>
      <c r="F553" s="78"/>
      <c r="G553" s="78" t="str">
        <f t="shared" si="57"/>
        <v/>
      </c>
      <c r="H553" s="78" t="str">
        <f t="shared" si="58"/>
        <v/>
      </c>
      <c r="I553" s="78" t="str">
        <f t="shared" si="59"/>
        <v/>
      </c>
      <c r="J553" s="78"/>
      <c r="K553" s="78" t="str">
        <f t="shared" si="60"/>
        <v/>
      </c>
      <c r="L553" s="78"/>
      <c r="M553" s="78" t="str">
        <f>IF(B553="","",IF(Rounding="Yes",ROUND(SUM($K$36:K553),2),SUM($K$36:K553)))</f>
        <v/>
      </c>
    </row>
    <row r="554" spans="2:13" ht="20" customHeight="1" x14ac:dyDescent="0.35">
      <c r="B554" s="87" t="str">
        <f t="shared" si="61"/>
        <v/>
      </c>
      <c r="C554" s="106" t="str" cm="1">
        <f t="array" ref="C554">IF(B554="","",_xlfn.IFS(Payment_Freq="Monthly",EDATE(C553,1),Payment_Freq="Annually",EDATE(C553,12),Payment_Freq="Weekly",C553+7,Payment_Freq="Bi-Weekly",C553+14,Payment_Freq="Semi-Monthly",C553+15,Payment_Freq="Semi-Annually",EDATE(C553,6),Payment_Freq="Quarterly",EDATE(C553,4)))</f>
        <v/>
      </c>
      <c r="D554" s="78" t="str">
        <f t="shared" si="56"/>
        <v/>
      </c>
      <c r="E554" s="78" t="str">
        <f t="shared" si="62"/>
        <v/>
      </c>
      <c r="F554" s="78"/>
      <c r="G554" s="78" t="str">
        <f t="shared" si="57"/>
        <v/>
      </c>
      <c r="H554" s="78" t="str">
        <f t="shared" si="58"/>
        <v/>
      </c>
      <c r="I554" s="78" t="str">
        <f t="shared" si="59"/>
        <v/>
      </c>
      <c r="J554" s="78"/>
      <c r="K554" s="78" t="str">
        <f t="shared" si="60"/>
        <v/>
      </c>
      <c r="L554" s="78"/>
      <c r="M554" s="78" t="str">
        <f>IF(B554="","",IF(Rounding="Yes",ROUND(SUM($K$36:K554),2),SUM($K$36:K554)))</f>
        <v/>
      </c>
    </row>
    <row r="555" spans="2:13" ht="20" customHeight="1" x14ac:dyDescent="0.35">
      <c r="B555" s="87" t="str">
        <f t="shared" si="61"/>
        <v/>
      </c>
      <c r="C555" s="106" t="str" cm="1">
        <f t="array" ref="C555">IF(B555="","",_xlfn.IFS(Payment_Freq="Monthly",EDATE(C554,1),Payment_Freq="Annually",EDATE(C554,12),Payment_Freq="Weekly",C554+7,Payment_Freq="Bi-Weekly",C554+14,Payment_Freq="Semi-Monthly",C554+15,Payment_Freq="Semi-Annually",EDATE(C554,6),Payment_Freq="Quarterly",EDATE(C554,4)))</f>
        <v/>
      </c>
      <c r="D555" s="78" t="str">
        <f t="shared" si="56"/>
        <v/>
      </c>
      <c r="E555" s="78" t="str">
        <f t="shared" si="62"/>
        <v/>
      </c>
      <c r="F555" s="78"/>
      <c r="G555" s="78" t="str">
        <f t="shared" si="57"/>
        <v/>
      </c>
      <c r="H555" s="78" t="str">
        <f t="shared" si="58"/>
        <v/>
      </c>
      <c r="I555" s="78" t="str">
        <f t="shared" si="59"/>
        <v/>
      </c>
      <c r="J555" s="78"/>
      <c r="K555" s="78" t="str">
        <f t="shared" si="60"/>
        <v/>
      </c>
      <c r="L555" s="78"/>
      <c r="M555" s="78" t="str">
        <f>IF(B555="","",IF(Rounding="Yes",ROUND(SUM($K$36:K555),2),SUM($K$36:K555)))</f>
        <v/>
      </c>
    </row>
    <row r="556" spans="2:13" ht="20" customHeight="1" x14ac:dyDescent="0.35">
      <c r="B556" s="87" t="str">
        <f t="shared" si="61"/>
        <v/>
      </c>
      <c r="C556" s="106" t="str" cm="1">
        <f t="array" ref="C556">IF(B556="","",_xlfn.IFS(Payment_Freq="Monthly",EDATE(C555,1),Payment_Freq="Annually",EDATE(C555,12),Payment_Freq="Weekly",C555+7,Payment_Freq="Bi-Weekly",C555+14,Payment_Freq="Semi-Monthly",C555+15,Payment_Freq="Semi-Annually",EDATE(C555,6),Payment_Freq="Quarterly",EDATE(C555,4)))</f>
        <v/>
      </c>
      <c r="D556" s="78" t="str">
        <f t="shared" si="56"/>
        <v/>
      </c>
      <c r="E556" s="78" t="str">
        <f t="shared" si="62"/>
        <v/>
      </c>
      <c r="F556" s="78"/>
      <c r="G556" s="78" t="str">
        <f t="shared" si="57"/>
        <v/>
      </c>
      <c r="H556" s="78" t="str">
        <f t="shared" si="58"/>
        <v/>
      </c>
      <c r="I556" s="78" t="str">
        <f t="shared" si="59"/>
        <v/>
      </c>
      <c r="J556" s="78"/>
      <c r="K556" s="78" t="str">
        <f t="shared" si="60"/>
        <v/>
      </c>
      <c r="L556" s="78"/>
      <c r="M556" s="78" t="str">
        <f>IF(B556="","",IF(Rounding="Yes",ROUND(SUM($K$36:K556),2),SUM($K$36:K556)))</f>
        <v/>
      </c>
    </row>
    <row r="557" spans="2:13" ht="20" customHeight="1" x14ac:dyDescent="0.35">
      <c r="B557" s="87" t="str">
        <f t="shared" si="61"/>
        <v/>
      </c>
      <c r="C557" s="106" t="str" cm="1">
        <f t="array" ref="C557">IF(B557="","",_xlfn.IFS(Payment_Freq="Monthly",EDATE(C556,1),Payment_Freq="Annually",EDATE(C556,12),Payment_Freq="Weekly",C556+7,Payment_Freq="Bi-Weekly",C556+14,Payment_Freq="Semi-Monthly",C556+15,Payment_Freq="Semi-Annually",EDATE(C556,6),Payment_Freq="Quarterly",EDATE(C556,4)))</f>
        <v/>
      </c>
      <c r="D557" s="78" t="str">
        <f t="shared" si="56"/>
        <v/>
      </c>
      <c r="E557" s="78" t="str">
        <f t="shared" si="62"/>
        <v/>
      </c>
      <c r="F557" s="78"/>
      <c r="G557" s="78" t="str">
        <f t="shared" si="57"/>
        <v/>
      </c>
      <c r="H557" s="78" t="str">
        <f t="shared" si="58"/>
        <v/>
      </c>
      <c r="I557" s="78" t="str">
        <f t="shared" si="59"/>
        <v/>
      </c>
      <c r="J557" s="78"/>
      <c r="K557" s="78" t="str">
        <f t="shared" si="60"/>
        <v/>
      </c>
      <c r="L557" s="78"/>
      <c r="M557" s="78" t="str">
        <f>IF(B557="","",IF(Rounding="Yes",ROUND(SUM($K$36:K557),2),SUM($K$36:K557)))</f>
        <v/>
      </c>
    </row>
    <row r="558" spans="2:13" ht="20" customHeight="1" x14ac:dyDescent="0.35">
      <c r="B558" s="87" t="str">
        <f t="shared" si="61"/>
        <v/>
      </c>
      <c r="C558" s="106" t="str" cm="1">
        <f t="array" ref="C558">IF(B558="","",_xlfn.IFS(Payment_Freq="Monthly",EDATE(C557,1),Payment_Freq="Annually",EDATE(C557,12),Payment_Freq="Weekly",C557+7,Payment_Freq="Bi-Weekly",C557+14,Payment_Freq="Semi-Monthly",C557+15,Payment_Freq="Semi-Annually",EDATE(C557,6),Payment_Freq="Quarterly",EDATE(C557,4)))</f>
        <v/>
      </c>
      <c r="D558" s="78" t="str">
        <f t="shared" si="56"/>
        <v/>
      </c>
      <c r="E558" s="78" t="str">
        <f t="shared" si="62"/>
        <v/>
      </c>
      <c r="F558" s="78"/>
      <c r="G558" s="78" t="str">
        <f t="shared" si="57"/>
        <v/>
      </c>
      <c r="H558" s="78" t="str">
        <f t="shared" si="58"/>
        <v/>
      </c>
      <c r="I558" s="78" t="str">
        <f t="shared" si="59"/>
        <v/>
      </c>
      <c r="J558" s="78"/>
      <c r="K558" s="78" t="str">
        <f t="shared" si="60"/>
        <v/>
      </c>
      <c r="L558" s="78"/>
      <c r="M558" s="78" t="str">
        <f>IF(B558="","",IF(Rounding="Yes",ROUND(SUM($K$36:K558),2),SUM($K$36:K558)))</f>
        <v/>
      </c>
    </row>
    <row r="559" spans="2:13" ht="20" customHeight="1" x14ac:dyDescent="0.35">
      <c r="B559" s="87" t="str">
        <f t="shared" si="61"/>
        <v/>
      </c>
      <c r="C559" s="106" t="str" cm="1">
        <f t="array" ref="C559">IF(B559="","",_xlfn.IFS(Payment_Freq="Monthly",EDATE(C558,1),Payment_Freq="Annually",EDATE(C558,12),Payment_Freq="Weekly",C558+7,Payment_Freq="Bi-Weekly",C558+14,Payment_Freq="Semi-Monthly",C558+15,Payment_Freq="Semi-Annually",EDATE(C558,6),Payment_Freq="Quarterly",EDATE(C558,4)))</f>
        <v/>
      </c>
      <c r="D559" s="78" t="str">
        <f t="shared" si="56"/>
        <v/>
      </c>
      <c r="E559" s="78" t="str">
        <f t="shared" si="62"/>
        <v/>
      </c>
      <c r="F559" s="78"/>
      <c r="G559" s="78" t="str">
        <f t="shared" si="57"/>
        <v/>
      </c>
      <c r="H559" s="78" t="str">
        <f t="shared" si="58"/>
        <v/>
      </c>
      <c r="I559" s="78" t="str">
        <f t="shared" si="59"/>
        <v/>
      </c>
      <c r="J559" s="78"/>
      <c r="K559" s="78" t="str">
        <f t="shared" si="60"/>
        <v/>
      </c>
      <c r="L559" s="78"/>
      <c r="M559" s="78" t="str">
        <f>IF(B559="","",IF(Rounding="Yes",ROUND(SUM($K$36:K559),2),SUM($K$36:K559)))</f>
        <v/>
      </c>
    </row>
    <row r="560" spans="2:13" ht="20" customHeight="1" x14ac:dyDescent="0.35">
      <c r="B560" s="87" t="str">
        <f t="shared" si="61"/>
        <v/>
      </c>
      <c r="C560" s="106" t="str" cm="1">
        <f t="array" ref="C560">IF(B560="","",_xlfn.IFS(Payment_Freq="Monthly",EDATE(C559,1),Payment_Freq="Annually",EDATE(C559,12),Payment_Freq="Weekly",C559+7,Payment_Freq="Bi-Weekly",C559+14,Payment_Freq="Semi-Monthly",C559+15,Payment_Freq="Semi-Annually",EDATE(C559,6),Payment_Freq="Quarterly",EDATE(C559,4)))</f>
        <v/>
      </c>
      <c r="D560" s="78" t="str">
        <f t="shared" si="56"/>
        <v/>
      </c>
      <c r="E560" s="78" t="str">
        <f t="shared" si="62"/>
        <v/>
      </c>
      <c r="F560" s="78"/>
      <c r="G560" s="78" t="str">
        <f t="shared" si="57"/>
        <v/>
      </c>
      <c r="H560" s="78" t="str">
        <f t="shared" si="58"/>
        <v/>
      </c>
      <c r="I560" s="78" t="str">
        <f t="shared" si="59"/>
        <v/>
      </c>
      <c r="J560" s="78"/>
      <c r="K560" s="78" t="str">
        <f t="shared" si="60"/>
        <v/>
      </c>
      <c r="L560" s="78"/>
      <c r="M560" s="78" t="str">
        <f>IF(B560="","",IF(Rounding="Yes",ROUND(SUM($K$36:K560),2),SUM($K$36:K560)))</f>
        <v/>
      </c>
    </row>
    <row r="561" spans="2:13" ht="20" customHeight="1" x14ac:dyDescent="0.35">
      <c r="B561" s="87" t="str">
        <f t="shared" si="61"/>
        <v/>
      </c>
      <c r="C561" s="106" t="str" cm="1">
        <f t="array" ref="C561">IF(B561="","",_xlfn.IFS(Payment_Freq="Monthly",EDATE(C560,1),Payment_Freq="Annually",EDATE(C560,12),Payment_Freq="Weekly",C560+7,Payment_Freq="Bi-Weekly",C560+14,Payment_Freq="Semi-Monthly",C560+15,Payment_Freq="Semi-Annually",EDATE(C560,6),Payment_Freq="Quarterly",EDATE(C560,4)))</f>
        <v/>
      </c>
      <c r="D561" s="78" t="str">
        <f t="shared" si="56"/>
        <v/>
      </c>
      <c r="E561" s="78" t="str">
        <f t="shared" si="62"/>
        <v/>
      </c>
      <c r="F561" s="78"/>
      <c r="G561" s="78" t="str">
        <f t="shared" si="57"/>
        <v/>
      </c>
      <c r="H561" s="78" t="str">
        <f t="shared" si="58"/>
        <v/>
      </c>
      <c r="I561" s="78" t="str">
        <f t="shared" si="59"/>
        <v/>
      </c>
      <c r="J561" s="78"/>
      <c r="K561" s="78" t="str">
        <f t="shared" si="60"/>
        <v/>
      </c>
      <c r="L561" s="78"/>
      <c r="M561" s="78" t="str">
        <f>IF(B561="","",IF(Rounding="Yes",ROUND(SUM($K$36:K561),2),SUM($K$36:K561)))</f>
        <v/>
      </c>
    </row>
    <row r="562" spans="2:13" ht="20" customHeight="1" x14ac:dyDescent="0.35">
      <c r="B562" s="87" t="str">
        <f t="shared" si="61"/>
        <v/>
      </c>
      <c r="C562" s="106" t="str" cm="1">
        <f t="array" ref="C562">IF(B562="","",_xlfn.IFS(Payment_Freq="Monthly",EDATE(C561,1),Payment_Freq="Annually",EDATE(C561,12),Payment_Freq="Weekly",C561+7,Payment_Freq="Bi-Weekly",C561+14,Payment_Freq="Semi-Monthly",C561+15,Payment_Freq="Semi-Annually",EDATE(C561,6),Payment_Freq="Quarterly",EDATE(C561,4)))</f>
        <v/>
      </c>
      <c r="D562" s="78" t="str">
        <f t="shared" si="56"/>
        <v/>
      </c>
      <c r="E562" s="78" t="str">
        <f t="shared" si="62"/>
        <v/>
      </c>
      <c r="F562" s="78"/>
      <c r="G562" s="78" t="str">
        <f t="shared" si="57"/>
        <v/>
      </c>
      <c r="H562" s="78" t="str">
        <f t="shared" si="58"/>
        <v/>
      </c>
      <c r="I562" s="78" t="str">
        <f t="shared" si="59"/>
        <v/>
      </c>
      <c r="J562" s="78"/>
      <c r="K562" s="78" t="str">
        <f t="shared" si="60"/>
        <v/>
      </c>
      <c r="L562" s="78"/>
      <c r="M562" s="78" t="str">
        <f>IF(B562="","",IF(Rounding="Yes",ROUND(SUM($K$36:K562),2),SUM($K$36:K562)))</f>
        <v/>
      </c>
    </row>
    <row r="563" spans="2:13" ht="20" customHeight="1" x14ac:dyDescent="0.35">
      <c r="B563" s="87" t="str">
        <f t="shared" si="61"/>
        <v/>
      </c>
      <c r="C563" s="106" t="str" cm="1">
        <f t="array" ref="C563">IF(B563="","",_xlfn.IFS(Payment_Freq="Monthly",EDATE(C562,1),Payment_Freq="Annually",EDATE(C562,12),Payment_Freq="Weekly",C562+7,Payment_Freq="Bi-Weekly",C562+14,Payment_Freq="Semi-Monthly",C562+15,Payment_Freq="Semi-Annually",EDATE(C562,6),Payment_Freq="Quarterly",EDATE(C562,4)))</f>
        <v/>
      </c>
      <c r="D563" s="78" t="str">
        <f t="shared" si="56"/>
        <v/>
      </c>
      <c r="E563" s="78" t="str">
        <f t="shared" si="62"/>
        <v/>
      </c>
      <c r="F563" s="78"/>
      <c r="G563" s="78" t="str">
        <f t="shared" si="57"/>
        <v/>
      </c>
      <c r="H563" s="78" t="str">
        <f t="shared" si="58"/>
        <v/>
      </c>
      <c r="I563" s="78" t="str">
        <f t="shared" si="59"/>
        <v/>
      </c>
      <c r="J563" s="78"/>
      <c r="K563" s="78" t="str">
        <f t="shared" si="60"/>
        <v/>
      </c>
      <c r="L563" s="78"/>
      <c r="M563" s="78" t="str">
        <f>IF(B563="","",IF(Rounding="Yes",ROUND(SUM($K$36:K563),2),SUM($K$36:K563)))</f>
        <v/>
      </c>
    </row>
    <row r="564" spans="2:13" ht="20" customHeight="1" x14ac:dyDescent="0.35">
      <c r="B564" s="87" t="str">
        <f t="shared" si="61"/>
        <v/>
      </c>
      <c r="C564" s="106" t="str" cm="1">
        <f t="array" ref="C564">IF(B564="","",_xlfn.IFS(Payment_Freq="Monthly",EDATE(C563,1),Payment_Freq="Annually",EDATE(C563,12),Payment_Freq="Weekly",C563+7,Payment_Freq="Bi-Weekly",C563+14,Payment_Freq="Semi-Monthly",C563+15,Payment_Freq="Semi-Annually",EDATE(C563,6),Payment_Freq="Quarterly",EDATE(C563,4)))</f>
        <v/>
      </c>
      <c r="D564" s="78" t="str">
        <f t="shared" si="56"/>
        <v/>
      </c>
      <c r="E564" s="78" t="str">
        <f t="shared" si="62"/>
        <v/>
      </c>
      <c r="F564" s="78"/>
      <c r="G564" s="78" t="str">
        <f t="shared" si="57"/>
        <v/>
      </c>
      <c r="H564" s="78" t="str">
        <f t="shared" si="58"/>
        <v/>
      </c>
      <c r="I564" s="78" t="str">
        <f t="shared" si="59"/>
        <v/>
      </c>
      <c r="J564" s="78"/>
      <c r="K564" s="78" t="str">
        <f t="shared" si="60"/>
        <v/>
      </c>
      <c r="L564" s="78"/>
      <c r="M564" s="78" t="str">
        <f>IF(B564="","",IF(Rounding="Yes",ROUND(SUM($K$36:K564),2),SUM($K$36:K564)))</f>
        <v/>
      </c>
    </row>
    <row r="565" spans="2:13" ht="20" customHeight="1" x14ac:dyDescent="0.35">
      <c r="B565" s="87" t="str">
        <f t="shared" si="61"/>
        <v/>
      </c>
      <c r="C565" s="106" t="str" cm="1">
        <f t="array" ref="C565">IF(B565="","",_xlfn.IFS(Payment_Freq="Monthly",EDATE(C564,1),Payment_Freq="Annually",EDATE(C564,12),Payment_Freq="Weekly",C564+7,Payment_Freq="Bi-Weekly",C564+14,Payment_Freq="Semi-Monthly",C564+15,Payment_Freq="Semi-Annually",EDATE(C564,6),Payment_Freq="Quarterly",EDATE(C564,4)))</f>
        <v/>
      </c>
      <c r="D565" s="78" t="str">
        <f t="shared" si="56"/>
        <v/>
      </c>
      <c r="E565" s="78" t="str">
        <f t="shared" si="62"/>
        <v/>
      </c>
      <c r="F565" s="78"/>
      <c r="G565" s="78" t="str">
        <f t="shared" si="57"/>
        <v/>
      </c>
      <c r="H565" s="78" t="str">
        <f t="shared" si="58"/>
        <v/>
      </c>
      <c r="I565" s="78" t="str">
        <f t="shared" si="59"/>
        <v/>
      </c>
      <c r="J565" s="78"/>
      <c r="K565" s="78" t="str">
        <f t="shared" si="60"/>
        <v/>
      </c>
      <c r="L565" s="78"/>
      <c r="M565" s="78" t="str">
        <f>IF(B565="","",IF(Rounding="Yes",ROUND(SUM($K$36:K565),2),SUM($K$36:K565)))</f>
        <v/>
      </c>
    </row>
    <row r="566" spans="2:13" ht="20" customHeight="1" x14ac:dyDescent="0.35">
      <c r="B566" s="87" t="str">
        <f t="shared" si="61"/>
        <v/>
      </c>
      <c r="C566" s="106" t="str" cm="1">
        <f t="array" ref="C566">IF(B566="","",_xlfn.IFS(Payment_Freq="Monthly",EDATE(C565,1),Payment_Freq="Annually",EDATE(C565,12),Payment_Freq="Weekly",C565+7,Payment_Freq="Bi-Weekly",C565+14,Payment_Freq="Semi-Monthly",C565+15,Payment_Freq="Semi-Annually",EDATE(C565,6),Payment_Freq="Quarterly",EDATE(C565,4)))</f>
        <v/>
      </c>
      <c r="D566" s="78" t="str">
        <f t="shared" si="56"/>
        <v/>
      </c>
      <c r="E566" s="78" t="str">
        <f t="shared" si="62"/>
        <v/>
      </c>
      <c r="F566" s="78"/>
      <c r="G566" s="78" t="str">
        <f t="shared" si="57"/>
        <v/>
      </c>
      <c r="H566" s="78" t="str">
        <f t="shared" si="58"/>
        <v/>
      </c>
      <c r="I566" s="78" t="str">
        <f t="shared" si="59"/>
        <v/>
      </c>
      <c r="J566" s="78"/>
      <c r="K566" s="78" t="str">
        <f t="shared" si="60"/>
        <v/>
      </c>
      <c r="L566" s="78"/>
      <c r="M566" s="78" t="str">
        <f>IF(B566="","",IF(Rounding="Yes",ROUND(SUM($K$36:K566),2),SUM($K$36:K566)))</f>
        <v/>
      </c>
    </row>
    <row r="567" spans="2:13" ht="20" customHeight="1" x14ac:dyDescent="0.35">
      <c r="B567" s="87" t="str">
        <f t="shared" si="61"/>
        <v/>
      </c>
      <c r="C567" s="106" t="str" cm="1">
        <f t="array" ref="C567">IF(B567="","",_xlfn.IFS(Payment_Freq="Monthly",EDATE(C566,1),Payment_Freq="Annually",EDATE(C566,12),Payment_Freq="Weekly",C566+7,Payment_Freq="Bi-Weekly",C566+14,Payment_Freq="Semi-Monthly",C566+15,Payment_Freq="Semi-Annually",EDATE(C566,6),Payment_Freq="Quarterly",EDATE(C566,4)))</f>
        <v/>
      </c>
      <c r="D567" s="78" t="str">
        <f t="shared" si="56"/>
        <v/>
      </c>
      <c r="E567" s="78" t="str">
        <f t="shared" si="62"/>
        <v/>
      </c>
      <c r="F567" s="78"/>
      <c r="G567" s="78" t="str">
        <f t="shared" si="57"/>
        <v/>
      </c>
      <c r="H567" s="78" t="str">
        <f t="shared" si="58"/>
        <v/>
      </c>
      <c r="I567" s="78" t="str">
        <f t="shared" si="59"/>
        <v/>
      </c>
      <c r="J567" s="78"/>
      <c r="K567" s="78" t="str">
        <f t="shared" si="60"/>
        <v/>
      </c>
      <c r="L567" s="78"/>
      <c r="M567" s="78" t="str">
        <f>IF(B567="","",IF(Rounding="Yes",ROUND(SUM($K$36:K567),2),SUM($K$36:K567)))</f>
        <v/>
      </c>
    </row>
    <row r="568" spans="2:13" ht="20" customHeight="1" x14ac:dyDescent="0.35">
      <c r="B568" s="87" t="str">
        <f t="shared" si="61"/>
        <v/>
      </c>
      <c r="C568" s="106" t="str" cm="1">
        <f t="array" ref="C568">IF(B568="","",_xlfn.IFS(Payment_Freq="Monthly",EDATE(C567,1),Payment_Freq="Annually",EDATE(C567,12),Payment_Freq="Weekly",C567+7,Payment_Freq="Bi-Weekly",C567+14,Payment_Freq="Semi-Monthly",C567+15,Payment_Freq="Semi-Annually",EDATE(C567,6),Payment_Freq="Quarterly",EDATE(C567,4)))</f>
        <v/>
      </c>
      <c r="D568" s="78" t="str">
        <f t="shared" si="56"/>
        <v/>
      </c>
      <c r="E568" s="78" t="str">
        <f t="shared" si="62"/>
        <v/>
      </c>
      <c r="F568" s="78"/>
      <c r="G568" s="78" t="str">
        <f t="shared" si="57"/>
        <v/>
      </c>
      <c r="H568" s="78" t="str">
        <f t="shared" si="58"/>
        <v/>
      </c>
      <c r="I568" s="78" t="str">
        <f t="shared" si="59"/>
        <v/>
      </c>
      <c r="J568" s="78"/>
      <c r="K568" s="78" t="str">
        <f t="shared" si="60"/>
        <v/>
      </c>
      <c r="L568" s="78"/>
      <c r="M568" s="78" t="str">
        <f>IF(B568="","",IF(Rounding="Yes",ROUND(SUM($K$36:K568),2),SUM($K$36:K568)))</f>
        <v/>
      </c>
    </row>
    <row r="569" spans="2:13" ht="20" customHeight="1" x14ac:dyDescent="0.35">
      <c r="B569" s="87" t="str">
        <f t="shared" si="61"/>
        <v/>
      </c>
      <c r="C569" s="106" t="str" cm="1">
        <f t="array" ref="C569">IF(B569="","",_xlfn.IFS(Payment_Freq="Monthly",EDATE(C568,1),Payment_Freq="Annually",EDATE(C568,12),Payment_Freq="Weekly",C568+7,Payment_Freq="Bi-Weekly",C568+14,Payment_Freq="Semi-Monthly",C568+15,Payment_Freq="Semi-Annually",EDATE(C568,6),Payment_Freq="Quarterly",EDATE(C568,4)))</f>
        <v/>
      </c>
      <c r="D569" s="78" t="str">
        <f t="shared" si="56"/>
        <v/>
      </c>
      <c r="E569" s="78" t="str">
        <f t="shared" si="62"/>
        <v/>
      </c>
      <c r="F569" s="78"/>
      <c r="G569" s="78" t="str">
        <f t="shared" si="57"/>
        <v/>
      </c>
      <c r="H569" s="78" t="str">
        <f t="shared" si="58"/>
        <v/>
      </c>
      <c r="I569" s="78" t="str">
        <f t="shared" si="59"/>
        <v/>
      </c>
      <c r="J569" s="78"/>
      <c r="K569" s="78" t="str">
        <f t="shared" si="60"/>
        <v/>
      </c>
      <c r="L569" s="78"/>
      <c r="M569" s="78" t="str">
        <f>IF(B569="","",IF(Rounding="Yes",ROUND(SUM($K$36:K569),2),SUM($K$36:K569)))</f>
        <v/>
      </c>
    </row>
    <row r="570" spans="2:13" ht="20" customHeight="1" x14ac:dyDescent="0.35">
      <c r="B570" s="87" t="str">
        <f t="shared" si="61"/>
        <v/>
      </c>
      <c r="C570" s="106" t="str" cm="1">
        <f t="array" ref="C570">IF(B570="","",_xlfn.IFS(Payment_Freq="Monthly",EDATE(C569,1),Payment_Freq="Annually",EDATE(C569,12),Payment_Freq="Weekly",C569+7,Payment_Freq="Bi-Weekly",C569+14,Payment_Freq="Semi-Monthly",C569+15,Payment_Freq="Semi-Annually",EDATE(C569,6),Payment_Freq="Quarterly",EDATE(C569,4)))</f>
        <v/>
      </c>
      <c r="D570" s="78" t="str">
        <f t="shared" si="56"/>
        <v/>
      </c>
      <c r="E570" s="78" t="str">
        <f t="shared" si="62"/>
        <v/>
      </c>
      <c r="F570" s="78"/>
      <c r="G570" s="78" t="str">
        <f t="shared" si="57"/>
        <v/>
      </c>
      <c r="H570" s="78" t="str">
        <f t="shared" si="58"/>
        <v/>
      </c>
      <c r="I570" s="78" t="str">
        <f t="shared" si="59"/>
        <v/>
      </c>
      <c r="J570" s="78"/>
      <c r="K570" s="78" t="str">
        <f t="shared" si="60"/>
        <v/>
      </c>
      <c r="L570" s="78"/>
      <c r="M570" s="78" t="str">
        <f>IF(B570="","",IF(Rounding="Yes",ROUND(SUM($K$36:K570),2),SUM($K$36:K570)))</f>
        <v/>
      </c>
    </row>
    <row r="571" spans="2:13" ht="20" customHeight="1" x14ac:dyDescent="0.35">
      <c r="B571" s="87" t="str">
        <f t="shared" si="61"/>
        <v/>
      </c>
      <c r="C571" s="106" t="str" cm="1">
        <f t="array" ref="C571">IF(B571="","",_xlfn.IFS(Payment_Freq="Monthly",EDATE(C570,1),Payment_Freq="Annually",EDATE(C570,12),Payment_Freq="Weekly",C570+7,Payment_Freq="Bi-Weekly",C570+14,Payment_Freq="Semi-Monthly",C570+15,Payment_Freq="Semi-Annually",EDATE(C570,6),Payment_Freq="Quarterly",EDATE(C570,4)))</f>
        <v/>
      </c>
      <c r="D571" s="78" t="str">
        <f t="shared" si="56"/>
        <v/>
      </c>
      <c r="E571" s="78" t="str">
        <f t="shared" si="62"/>
        <v/>
      </c>
      <c r="F571" s="78"/>
      <c r="G571" s="78" t="str">
        <f t="shared" si="57"/>
        <v/>
      </c>
      <c r="H571" s="78" t="str">
        <f t="shared" si="58"/>
        <v/>
      </c>
      <c r="I571" s="78" t="str">
        <f t="shared" si="59"/>
        <v/>
      </c>
      <c r="J571" s="78"/>
      <c r="K571" s="78" t="str">
        <f t="shared" si="60"/>
        <v/>
      </c>
      <c r="L571" s="78"/>
      <c r="M571" s="78" t="str">
        <f>IF(B571="","",IF(Rounding="Yes",ROUND(SUM($K$36:K571),2),SUM($K$36:K571)))</f>
        <v/>
      </c>
    </row>
    <row r="572" spans="2:13" ht="20" customHeight="1" x14ac:dyDescent="0.35">
      <c r="B572" s="87" t="str">
        <f t="shared" si="61"/>
        <v/>
      </c>
      <c r="C572" s="106" t="str" cm="1">
        <f t="array" ref="C572">IF(B572="","",_xlfn.IFS(Payment_Freq="Monthly",EDATE(C571,1),Payment_Freq="Annually",EDATE(C571,12),Payment_Freq="Weekly",C571+7,Payment_Freq="Bi-Weekly",C571+14,Payment_Freq="Semi-Monthly",C571+15,Payment_Freq="Semi-Annually",EDATE(C571,6),Payment_Freq="Quarterly",EDATE(C571,4)))</f>
        <v/>
      </c>
      <c r="D572" s="78" t="str">
        <f t="shared" si="56"/>
        <v/>
      </c>
      <c r="E572" s="78" t="str">
        <f t="shared" si="62"/>
        <v/>
      </c>
      <c r="F572" s="78"/>
      <c r="G572" s="78" t="str">
        <f t="shared" si="57"/>
        <v/>
      </c>
      <c r="H572" s="78" t="str">
        <f t="shared" si="58"/>
        <v/>
      </c>
      <c r="I572" s="78" t="str">
        <f t="shared" si="59"/>
        <v/>
      </c>
      <c r="J572" s="78"/>
      <c r="K572" s="78" t="str">
        <f t="shared" si="60"/>
        <v/>
      </c>
      <c r="L572" s="78"/>
      <c r="M572" s="78" t="str">
        <f>IF(B572="","",IF(Rounding="Yes",ROUND(SUM($K$36:K572),2),SUM($K$36:K572)))</f>
        <v/>
      </c>
    </row>
    <row r="573" spans="2:13" ht="20" customHeight="1" x14ac:dyDescent="0.35">
      <c r="B573" s="87" t="str">
        <f t="shared" si="61"/>
        <v/>
      </c>
      <c r="C573" s="106" t="str" cm="1">
        <f t="array" ref="C573">IF(B573="","",_xlfn.IFS(Payment_Freq="Monthly",EDATE(C572,1),Payment_Freq="Annually",EDATE(C572,12),Payment_Freq="Weekly",C572+7,Payment_Freq="Bi-Weekly",C572+14,Payment_Freq="Semi-Monthly",C572+15,Payment_Freq="Semi-Annually",EDATE(C572,6),Payment_Freq="Quarterly",EDATE(C572,4)))</f>
        <v/>
      </c>
      <c r="D573" s="78" t="str">
        <f t="shared" si="56"/>
        <v/>
      </c>
      <c r="E573" s="78" t="str">
        <f t="shared" si="62"/>
        <v/>
      </c>
      <c r="F573" s="78"/>
      <c r="G573" s="78" t="str">
        <f t="shared" si="57"/>
        <v/>
      </c>
      <c r="H573" s="78" t="str">
        <f t="shared" si="58"/>
        <v/>
      </c>
      <c r="I573" s="78" t="str">
        <f t="shared" si="59"/>
        <v/>
      </c>
      <c r="J573" s="78"/>
      <c r="K573" s="78" t="str">
        <f t="shared" si="60"/>
        <v/>
      </c>
      <c r="L573" s="78"/>
      <c r="M573" s="78" t="str">
        <f>IF(B573="","",IF(Rounding="Yes",ROUND(SUM($K$36:K573),2),SUM($K$36:K573)))</f>
        <v/>
      </c>
    </row>
    <row r="574" spans="2:13" ht="20" customHeight="1" x14ac:dyDescent="0.35">
      <c r="B574" s="87" t="str">
        <f t="shared" si="61"/>
        <v/>
      </c>
      <c r="C574" s="106" t="str" cm="1">
        <f t="array" ref="C574">IF(B574="","",_xlfn.IFS(Payment_Freq="Monthly",EDATE(C573,1),Payment_Freq="Annually",EDATE(C573,12),Payment_Freq="Weekly",C573+7,Payment_Freq="Bi-Weekly",C573+14,Payment_Freq="Semi-Monthly",C573+15,Payment_Freq="Semi-Annually",EDATE(C573,6),Payment_Freq="Quarterly",EDATE(C573,4)))</f>
        <v/>
      </c>
      <c r="D574" s="78" t="str">
        <f t="shared" si="56"/>
        <v/>
      </c>
      <c r="E574" s="78" t="str">
        <f t="shared" si="62"/>
        <v/>
      </c>
      <c r="F574" s="78"/>
      <c r="G574" s="78" t="str">
        <f t="shared" si="57"/>
        <v/>
      </c>
      <c r="H574" s="78" t="str">
        <f t="shared" si="58"/>
        <v/>
      </c>
      <c r="I574" s="78" t="str">
        <f t="shared" si="59"/>
        <v/>
      </c>
      <c r="J574" s="78"/>
      <c r="K574" s="78" t="str">
        <f t="shared" si="60"/>
        <v/>
      </c>
      <c r="L574" s="78"/>
      <c r="M574" s="78" t="str">
        <f>IF(B574="","",IF(Rounding="Yes",ROUND(SUM($K$36:K574),2),SUM($K$36:K574)))</f>
        <v/>
      </c>
    </row>
    <row r="575" spans="2:13" ht="20" customHeight="1" x14ac:dyDescent="0.35">
      <c r="B575" s="87" t="str">
        <f t="shared" si="61"/>
        <v/>
      </c>
      <c r="C575" s="106" t="str" cm="1">
        <f t="array" ref="C575">IF(B575="","",_xlfn.IFS(Payment_Freq="Monthly",EDATE(C574,1),Payment_Freq="Annually",EDATE(C574,12),Payment_Freq="Weekly",C574+7,Payment_Freq="Bi-Weekly",C574+14,Payment_Freq="Semi-Monthly",C574+15,Payment_Freq="Semi-Annually",EDATE(C574,6),Payment_Freq="Quarterly",EDATE(C574,4)))</f>
        <v/>
      </c>
      <c r="D575" s="78" t="str">
        <f t="shared" si="56"/>
        <v/>
      </c>
      <c r="E575" s="78" t="str">
        <f t="shared" si="62"/>
        <v/>
      </c>
      <c r="F575" s="78"/>
      <c r="G575" s="78" t="str">
        <f t="shared" si="57"/>
        <v/>
      </c>
      <c r="H575" s="78" t="str">
        <f t="shared" si="58"/>
        <v/>
      </c>
      <c r="I575" s="78" t="str">
        <f t="shared" si="59"/>
        <v/>
      </c>
      <c r="J575" s="78"/>
      <c r="K575" s="78" t="str">
        <f t="shared" si="60"/>
        <v/>
      </c>
      <c r="L575" s="78"/>
      <c r="M575" s="78" t="str">
        <f>IF(B575="","",IF(Rounding="Yes",ROUND(SUM($K$36:K575),2),SUM($K$36:K575)))</f>
        <v/>
      </c>
    </row>
    <row r="576" spans="2:13" ht="20" customHeight="1" x14ac:dyDescent="0.35">
      <c r="B576" s="87" t="str">
        <f t="shared" si="61"/>
        <v/>
      </c>
      <c r="C576" s="106" t="str" cm="1">
        <f t="array" ref="C576">IF(B576="","",_xlfn.IFS(Payment_Freq="Monthly",EDATE(C575,1),Payment_Freq="Annually",EDATE(C575,12),Payment_Freq="Weekly",C575+7,Payment_Freq="Bi-Weekly",C575+14,Payment_Freq="Semi-Monthly",C575+15,Payment_Freq="Semi-Annually",EDATE(C575,6),Payment_Freq="Quarterly",EDATE(C575,4)))</f>
        <v/>
      </c>
      <c r="D576" s="78" t="str">
        <f t="shared" si="56"/>
        <v/>
      </c>
      <c r="E576" s="78" t="str">
        <f t="shared" si="62"/>
        <v/>
      </c>
      <c r="F576" s="78"/>
      <c r="G576" s="78" t="str">
        <f t="shared" si="57"/>
        <v/>
      </c>
      <c r="H576" s="78" t="str">
        <f t="shared" si="58"/>
        <v/>
      </c>
      <c r="I576" s="78" t="str">
        <f t="shared" si="59"/>
        <v/>
      </c>
      <c r="J576" s="78"/>
      <c r="K576" s="78" t="str">
        <f t="shared" si="60"/>
        <v/>
      </c>
      <c r="L576" s="78"/>
      <c r="M576" s="78" t="str">
        <f>IF(B576="","",IF(Rounding="Yes",ROUND(SUM($K$36:K576),2),SUM($K$36:K576)))</f>
        <v/>
      </c>
    </row>
    <row r="577" spans="2:13" ht="20" customHeight="1" x14ac:dyDescent="0.35">
      <c r="B577" s="87" t="str">
        <f t="shared" si="61"/>
        <v/>
      </c>
      <c r="C577" s="106" t="str" cm="1">
        <f t="array" ref="C577">IF(B577="","",_xlfn.IFS(Payment_Freq="Monthly",EDATE(C576,1),Payment_Freq="Annually",EDATE(C576,12),Payment_Freq="Weekly",C576+7,Payment_Freq="Bi-Weekly",C576+14,Payment_Freq="Semi-Monthly",C576+15,Payment_Freq="Semi-Annually",EDATE(C576,6),Payment_Freq="Quarterly",EDATE(C576,4)))</f>
        <v/>
      </c>
      <c r="D577" s="78" t="str">
        <f t="shared" si="56"/>
        <v/>
      </c>
      <c r="E577" s="78" t="str">
        <f t="shared" si="62"/>
        <v/>
      </c>
      <c r="F577" s="78"/>
      <c r="G577" s="78" t="str">
        <f t="shared" si="57"/>
        <v/>
      </c>
      <c r="H577" s="78" t="str">
        <f t="shared" si="58"/>
        <v/>
      </c>
      <c r="I577" s="78" t="str">
        <f t="shared" si="59"/>
        <v/>
      </c>
      <c r="J577" s="78"/>
      <c r="K577" s="78" t="str">
        <f t="shared" si="60"/>
        <v/>
      </c>
      <c r="L577" s="78"/>
      <c r="M577" s="78" t="str">
        <f>IF(B577="","",IF(Rounding="Yes",ROUND(SUM($K$36:K577),2),SUM($K$36:K577)))</f>
        <v/>
      </c>
    </row>
    <row r="578" spans="2:13" ht="20" customHeight="1" x14ac:dyDescent="0.35">
      <c r="B578" s="87" t="str">
        <f t="shared" si="61"/>
        <v/>
      </c>
      <c r="C578" s="106" t="str" cm="1">
        <f t="array" ref="C578">IF(B578="","",_xlfn.IFS(Payment_Freq="Monthly",EDATE(C577,1),Payment_Freq="Annually",EDATE(C577,12),Payment_Freq="Weekly",C577+7,Payment_Freq="Bi-Weekly",C577+14,Payment_Freq="Semi-Monthly",C577+15,Payment_Freq="Semi-Annually",EDATE(C577,6),Payment_Freq="Quarterly",EDATE(C577,4)))</f>
        <v/>
      </c>
      <c r="D578" s="78" t="str">
        <f t="shared" si="56"/>
        <v/>
      </c>
      <c r="E578" s="78" t="str">
        <f t="shared" si="62"/>
        <v/>
      </c>
      <c r="F578" s="78"/>
      <c r="G578" s="78" t="str">
        <f t="shared" si="57"/>
        <v/>
      </c>
      <c r="H578" s="78" t="str">
        <f t="shared" si="58"/>
        <v/>
      </c>
      <c r="I578" s="78" t="str">
        <f t="shared" si="59"/>
        <v/>
      </c>
      <c r="J578" s="78"/>
      <c r="K578" s="78" t="str">
        <f t="shared" si="60"/>
        <v/>
      </c>
      <c r="L578" s="78"/>
      <c r="M578" s="78" t="str">
        <f>IF(B578="","",IF(Rounding="Yes",ROUND(SUM($K$36:K578),2),SUM($K$36:K578)))</f>
        <v/>
      </c>
    </row>
    <row r="579" spans="2:13" ht="20" customHeight="1" x14ac:dyDescent="0.35">
      <c r="B579" s="87" t="str">
        <f t="shared" si="61"/>
        <v/>
      </c>
      <c r="C579" s="106" t="str" cm="1">
        <f t="array" ref="C579">IF(B579="","",_xlfn.IFS(Payment_Freq="Monthly",EDATE(C578,1),Payment_Freq="Annually",EDATE(C578,12),Payment_Freq="Weekly",C578+7,Payment_Freq="Bi-Weekly",C578+14,Payment_Freq="Semi-Monthly",C578+15,Payment_Freq="Semi-Annually",EDATE(C578,6),Payment_Freq="Quarterly",EDATE(C578,4)))</f>
        <v/>
      </c>
      <c r="D579" s="78" t="str">
        <f t="shared" si="56"/>
        <v/>
      </c>
      <c r="E579" s="78" t="str">
        <f t="shared" si="62"/>
        <v/>
      </c>
      <c r="F579" s="78"/>
      <c r="G579" s="78" t="str">
        <f t="shared" si="57"/>
        <v/>
      </c>
      <c r="H579" s="78" t="str">
        <f t="shared" si="58"/>
        <v/>
      </c>
      <c r="I579" s="78" t="str">
        <f t="shared" si="59"/>
        <v/>
      </c>
      <c r="J579" s="78"/>
      <c r="K579" s="78" t="str">
        <f t="shared" si="60"/>
        <v/>
      </c>
      <c r="L579" s="78"/>
      <c r="M579" s="78" t="str">
        <f>IF(B579="","",IF(Rounding="Yes",ROUND(SUM($K$36:K579),2),SUM($K$36:K579)))</f>
        <v/>
      </c>
    </row>
    <row r="580" spans="2:13" ht="20" customHeight="1" x14ac:dyDescent="0.35">
      <c r="B580" s="87" t="str">
        <f t="shared" si="61"/>
        <v/>
      </c>
      <c r="C580" s="106" t="str" cm="1">
        <f t="array" ref="C580">IF(B580="","",_xlfn.IFS(Payment_Freq="Monthly",EDATE(C579,1),Payment_Freq="Annually",EDATE(C579,12),Payment_Freq="Weekly",C579+7,Payment_Freq="Bi-Weekly",C579+14,Payment_Freq="Semi-Monthly",C579+15,Payment_Freq="Semi-Annually",EDATE(C579,6),Payment_Freq="Quarterly",EDATE(C579,4)))</f>
        <v/>
      </c>
      <c r="D580" s="78" t="str">
        <f t="shared" si="56"/>
        <v/>
      </c>
      <c r="E580" s="78" t="str">
        <f t="shared" si="62"/>
        <v/>
      </c>
      <c r="F580" s="78"/>
      <c r="G580" s="78" t="str">
        <f t="shared" si="57"/>
        <v/>
      </c>
      <c r="H580" s="78" t="str">
        <f t="shared" si="58"/>
        <v/>
      </c>
      <c r="I580" s="78" t="str">
        <f t="shared" si="59"/>
        <v/>
      </c>
      <c r="J580" s="78"/>
      <c r="K580" s="78" t="str">
        <f t="shared" si="60"/>
        <v/>
      </c>
      <c r="L580" s="78"/>
      <c r="M580" s="78" t="str">
        <f>IF(B580="","",IF(Rounding="Yes",ROUND(SUM($K$36:K580),2),SUM($K$36:K580)))</f>
        <v/>
      </c>
    </row>
    <row r="581" spans="2:13" ht="20" customHeight="1" x14ac:dyDescent="0.35">
      <c r="B581" s="87" t="str">
        <f t="shared" si="61"/>
        <v/>
      </c>
      <c r="C581" s="106" t="str" cm="1">
        <f t="array" ref="C581">IF(B581="","",_xlfn.IFS(Payment_Freq="Monthly",EDATE(C580,1),Payment_Freq="Annually",EDATE(C580,12),Payment_Freq="Weekly",C580+7,Payment_Freq="Bi-Weekly",C580+14,Payment_Freq="Semi-Monthly",C580+15,Payment_Freq="Semi-Annually",EDATE(C580,6),Payment_Freq="Quarterly",EDATE(C580,4)))</f>
        <v/>
      </c>
      <c r="D581" s="78" t="str">
        <f t="shared" si="56"/>
        <v/>
      </c>
      <c r="E581" s="78" t="str">
        <f t="shared" si="62"/>
        <v/>
      </c>
      <c r="F581" s="78"/>
      <c r="G581" s="78" t="str">
        <f t="shared" si="57"/>
        <v/>
      </c>
      <c r="H581" s="78" t="str">
        <f t="shared" si="58"/>
        <v/>
      </c>
      <c r="I581" s="78" t="str">
        <f t="shared" si="59"/>
        <v/>
      </c>
      <c r="J581" s="78"/>
      <c r="K581" s="78" t="str">
        <f t="shared" si="60"/>
        <v/>
      </c>
      <c r="L581" s="78"/>
      <c r="M581" s="78" t="str">
        <f>IF(B581="","",IF(Rounding="Yes",ROUND(SUM($K$36:K581),2),SUM($K$36:K581)))</f>
        <v/>
      </c>
    </row>
    <row r="582" spans="2:13" ht="20" customHeight="1" x14ac:dyDescent="0.35">
      <c r="B582" s="87" t="str">
        <f t="shared" si="61"/>
        <v/>
      </c>
      <c r="C582" s="106" t="str" cm="1">
        <f t="array" ref="C582">IF(B582="","",_xlfn.IFS(Payment_Freq="Monthly",EDATE(C581,1),Payment_Freq="Annually",EDATE(C581,12),Payment_Freq="Weekly",C581+7,Payment_Freq="Bi-Weekly",C581+14,Payment_Freq="Semi-Monthly",C581+15,Payment_Freq="Semi-Annually",EDATE(C581,6),Payment_Freq="Quarterly",EDATE(C581,4)))</f>
        <v/>
      </c>
      <c r="D582" s="78" t="str">
        <f t="shared" si="56"/>
        <v/>
      </c>
      <c r="E582" s="78" t="str">
        <f t="shared" si="62"/>
        <v/>
      </c>
      <c r="F582" s="78"/>
      <c r="G582" s="78" t="str">
        <f t="shared" si="57"/>
        <v/>
      </c>
      <c r="H582" s="78" t="str">
        <f t="shared" si="58"/>
        <v/>
      </c>
      <c r="I582" s="78" t="str">
        <f t="shared" si="59"/>
        <v/>
      </c>
      <c r="J582" s="78"/>
      <c r="K582" s="78" t="str">
        <f t="shared" si="60"/>
        <v/>
      </c>
      <c r="L582" s="78"/>
      <c r="M582" s="78" t="str">
        <f>IF(B582="","",IF(Rounding="Yes",ROUND(SUM($K$36:K582),2),SUM($K$36:K582)))</f>
        <v/>
      </c>
    </row>
    <row r="583" spans="2:13" ht="20" customHeight="1" x14ac:dyDescent="0.35">
      <c r="B583" s="87" t="str">
        <f t="shared" si="61"/>
        <v/>
      </c>
      <c r="C583" s="106" t="str" cm="1">
        <f t="array" ref="C583">IF(B583="","",_xlfn.IFS(Payment_Freq="Monthly",EDATE(C582,1),Payment_Freq="Annually",EDATE(C582,12),Payment_Freq="Weekly",C582+7,Payment_Freq="Bi-Weekly",C582+14,Payment_Freq="Semi-Monthly",C582+15,Payment_Freq="Semi-Annually",EDATE(C582,6),Payment_Freq="Quarterly",EDATE(C582,4)))</f>
        <v/>
      </c>
      <c r="D583" s="78" t="str">
        <f t="shared" si="56"/>
        <v/>
      </c>
      <c r="E583" s="78" t="str">
        <f t="shared" si="62"/>
        <v/>
      </c>
      <c r="F583" s="78"/>
      <c r="G583" s="78" t="str">
        <f t="shared" si="57"/>
        <v/>
      </c>
      <c r="H583" s="78" t="str">
        <f t="shared" si="58"/>
        <v/>
      </c>
      <c r="I583" s="78" t="str">
        <f t="shared" si="59"/>
        <v/>
      </c>
      <c r="J583" s="78"/>
      <c r="K583" s="78" t="str">
        <f t="shared" si="60"/>
        <v/>
      </c>
      <c r="L583" s="78"/>
      <c r="M583" s="78" t="str">
        <f>IF(B583="","",IF(Rounding="Yes",ROUND(SUM($K$36:K583),2),SUM($K$36:K583)))</f>
        <v/>
      </c>
    </row>
    <row r="584" spans="2:13" ht="20" customHeight="1" x14ac:dyDescent="0.35">
      <c r="B584" s="87" t="str">
        <f t="shared" si="61"/>
        <v/>
      </c>
      <c r="C584" s="106" t="str" cm="1">
        <f t="array" ref="C584">IF(B584="","",_xlfn.IFS(Payment_Freq="Monthly",EDATE(C583,1),Payment_Freq="Annually",EDATE(C583,12),Payment_Freq="Weekly",C583+7,Payment_Freq="Bi-Weekly",C583+14,Payment_Freq="Semi-Monthly",C583+15,Payment_Freq="Semi-Annually",EDATE(C583,6),Payment_Freq="Quarterly",EDATE(C583,4)))</f>
        <v/>
      </c>
      <c r="D584" s="78" t="str">
        <f t="shared" si="56"/>
        <v/>
      </c>
      <c r="E584" s="78" t="str">
        <f t="shared" si="62"/>
        <v/>
      </c>
      <c r="F584" s="78"/>
      <c r="G584" s="78" t="str">
        <f t="shared" si="57"/>
        <v/>
      </c>
      <c r="H584" s="78" t="str">
        <f t="shared" si="58"/>
        <v/>
      </c>
      <c r="I584" s="78" t="str">
        <f t="shared" si="59"/>
        <v/>
      </c>
      <c r="J584" s="78"/>
      <c r="K584" s="78" t="str">
        <f t="shared" si="60"/>
        <v/>
      </c>
      <c r="L584" s="78"/>
      <c r="M584" s="78" t="str">
        <f>IF(B584="","",IF(Rounding="Yes",ROUND(SUM($K$36:K584),2),SUM($K$36:K584)))</f>
        <v/>
      </c>
    </row>
    <row r="585" spans="2:13" ht="20" customHeight="1" x14ac:dyDescent="0.35">
      <c r="B585" s="87" t="str">
        <f t="shared" si="61"/>
        <v/>
      </c>
      <c r="C585" s="106" t="str" cm="1">
        <f t="array" ref="C585">IF(B585="","",_xlfn.IFS(Payment_Freq="Monthly",EDATE(C584,1),Payment_Freq="Annually",EDATE(C584,12),Payment_Freq="Weekly",C584+7,Payment_Freq="Bi-Weekly",C584+14,Payment_Freq="Semi-Monthly",C584+15,Payment_Freq="Semi-Annually",EDATE(C584,6),Payment_Freq="Quarterly",EDATE(C584,4)))</f>
        <v/>
      </c>
      <c r="D585" s="78" t="str">
        <f t="shared" si="56"/>
        <v/>
      </c>
      <c r="E585" s="78" t="str">
        <f t="shared" si="62"/>
        <v/>
      </c>
      <c r="F585" s="78"/>
      <c r="G585" s="78" t="str">
        <f t="shared" si="57"/>
        <v/>
      </c>
      <c r="H585" s="78" t="str">
        <f t="shared" si="58"/>
        <v/>
      </c>
      <c r="I585" s="78" t="str">
        <f t="shared" si="59"/>
        <v/>
      </c>
      <c r="J585" s="78"/>
      <c r="K585" s="78" t="str">
        <f t="shared" si="60"/>
        <v/>
      </c>
      <c r="L585" s="78"/>
      <c r="M585" s="78" t="str">
        <f>IF(B585="","",IF(Rounding="Yes",ROUND(SUM($K$36:K585),2),SUM($K$36:K585)))</f>
        <v/>
      </c>
    </row>
    <row r="586" spans="2:13" ht="20" customHeight="1" x14ac:dyDescent="0.35">
      <c r="B586" s="87" t="str">
        <f t="shared" si="61"/>
        <v/>
      </c>
      <c r="C586" s="106" t="str" cm="1">
        <f t="array" ref="C586">IF(B586="","",_xlfn.IFS(Payment_Freq="Monthly",EDATE(C585,1),Payment_Freq="Annually",EDATE(C585,12),Payment_Freq="Weekly",C585+7,Payment_Freq="Bi-Weekly",C585+14,Payment_Freq="Semi-Monthly",C585+15,Payment_Freq="Semi-Annually",EDATE(C585,6),Payment_Freq="Quarterly",EDATE(C585,4)))</f>
        <v/>
      </c>
      <c r="D586" s="78" t="str">
        <f t="shared" si="56"/>
        <v/>
      </c>
      <c r="E586" s="78" t="str">
        <f t="shared" si="62"/>
        <v/>
      </c>
      <c r="F586" s="78"/>
      <c r="G586" s="78" t="str">
        <f t="shared" si="57"/>
        <v/>
      </c>
      <c r="H586" s="78" t="str">
        <f t="shared" si="58"/>
        <v/>
      </c>
      <c r="I586" s="78" t="str">
        <f t="shared" si="59"/>
        <v/>
      </c>
      <c r="J586" s="78"/>
      <c r="K586" s="78" t="str">
        <f t="shared" si="60"/>
        <v/>
      </c>
      <c r="L586" s="78"/>
      <c r="M586" s="78" t="str">
        <f>IF(B586="","",IF(Rounding="Yes",ROUND(SUM($K$36:K586),2),SUM($K$36:K586)))</f>
        <v/>
      </c>
    </row>
    <row r="587" spans="2:13" ht="20" customHeight="1" x14ac:dyDescent="0.35">
      <c r="B587" s="87" t="str">
        <f t="shared" si="61"/>
        <v/>
      </c>
      <c r="C587" s="106" t="str" cm="1">
        <f t="array" ref="C587">IF(B587="","",_xlfn.IFS(Payment_Freq="Monthly",EDATE(C586,1),Payment_Freq="Annually",EDATE(C586,12),Payment_Freq="Weekly",C586+7,Payment_Freq="Bi-Weekly",C586+14,Payment_Freq="Semi-Monthly",C586+15,Payment_Freq="Semi-Annually",EDATE(C586,6),Payment_Freq="Quarterly",EDATE(C586,4)))</f>
        <v/>
      </c>
      <c r="D587" s="78" t="str">
        <f t="shared" si="56"/>
        <v/>
      </c>
      <c r="E587" s="78" t="str">
        <f t="shared" si="62"/>
        <v/>
      </c>
      <c r="F587" s="78"/>
      <c r="G587" s="78" t="str">
        <f t="shared" si="57"/>
        <v/>
      </c>
      <c r="H587" s="78" t="str">
        <f t="shared" si="58"/>
        <v/>
      </c>
      <c r="I587" s="78" t="str">
        <f t="shared" si="59"/>
        <v/>
      </c>
      <c r="J587" s="78"/>
      <c r="K587" s="78" t="str">
        <f t="shared" si="60"/>
        <v/>
      </c>
      <c r="L587" s="78"/>
      <c r="M587" s="78" t="str">
        <f>IF(B587="","",IF(Rounding="Yes",ROUND(SUM($K$36:K587),2),SUM($K$36:K587)))</f>
        <v/>
      </c>
    </row>
    <row r="588" spans="2:13" ht="20" customHeight="1" x14ac:dyDescent="0.35">
      <c r="B588" s="87" t="str">
        <f t="shared" si="61"/>
        <v/>
      </c>
      <c r="C588" s="106" t="str" cm="1">
        <f t="array" ref="C588">IF(B588="","",_xlfn.IFS(Payment_Freq="Monthly",EDATE(C587,1),Payment_Freq="Annually",EDATE(C587,12),Payment_Freq="Weekly",C587+7,Payment_Freq="Bi-Weekly",C587+14,Payment_Freq="Semi-Monthly",C587+15,Payment_Freq="Semi-Annually",EDATE(C587,6),Payment_Freq="Quarterly",EDATE(C587,4)))</f>
        <v/>
      </c>
      <c r="D588" s="78" t="str">
        <f t="shared" si="56"/>
        <v/>
      </c>
      <c r="E588" s="78" t="str">
        <f t="shared" si="62"/>
        <v/>
      </c>
      <c r="F588" s="78"/>
      <c r="G588" s="78" t="str">
        <f t="shared" si="57"/>
        <v/>
      </c>
      <c r="H588" s="78" t="str">
        <f t="shared" si="58"/>
        <v/>
      </c>
      <c r="I588" s="78" t="str">
        <f t="shared" si="59"/>
        <v/>
      </c>
      <c r="J588" s="78"/>
      <c r="K588" s="78" t="str">
        <f t="shared" si="60"/>
        <v/>
      </c>
      <c r="L588" s="78"/>
      <c r="M588" s="78" t="str">
        <f>IF(B588="","",IF(Rounding="Yes",ROUND(SUM($K$36:K588),2),SUM($K$36:K588)))</f>
        <v/>
      </c>
    </row>
    <row r="589" spans="2:13" ht="20" customHeight="1" x14ac:dyDescent="0.35">
      <c r="B589" s="87" t="str">
        <f t="shared" si="61"/>
        <v/>
      </c>
      <c r="C589" s="106" t="str" cm="1">
        <f t="array" ref="C589">IF(B589="","",_xlfn.IFS(Payment_Freq="Monthly",EDATE(C588,1),Payment_Freq="Annually",EDATE(C588,12),Payment_Freq="Weekly",C588+7,Payment_Freq="Bi-Weekly",C588+14,Payment_Freq="Semi-Monthly",C588+15,Payment_Freq="Semi-Annually",EDATE(C588,6),Payment_Freq="Quarterly",EDATE(C588,4)))</f>
        <v/>
      </c>
      <c r="D589" s="78" t="str">
        <f t="shared" si="56"/>
        <v/>
      </c>
      <c r="E589" s="78" t="str">
        <f t="shared" si="62"/>
        <v/>
      </c>
      <c r="F589" s="78"/>
      <c r="G589" s="78" t="str">
        <f t="shared" si="57"/>
        <v/>
      </c>
      <c r="H589" s="78" t="str">
        <f t="shared" si="58"/>
        <v/>
      </c>
      <c r="I589" s="78" t="str">
        <f t="shared" si="59"/>
        <v/>
      </c>
      <c r="J589" s="78"/>
      <c r="K589" s="78" t="str">
        <f t="shared" si="60"/>
        <v/>
      </c>
      <c r="L589" s="78"/>
      <c r="M589" s="78" t="str">
        <f>IF(B589="","",IF(Rounding="Yes",ROUND(SUM($K$36:K589),2),SUM($K$36:K589)))</f>
        <v/>
      </c>
    </row>
    <row r="590" spans="2:13" ht="20" customHeight="1" x14ac:dyDescent="0.35">
      <c r="B590" s="87" t="str">
        <f t="shared" si="61"/>
        <v/>
      </c>
      <c r="C590" s="106" t="str" cm="1">
        <f t="array" ref="C590">IF(B590="","",_xlfn.IFS(Payment_Freq="Monthly",EDATE(C589,1),Payment_Freq="Annually",EDATE(C589,12),Payment_Freq="Weekly",C589+7,Payment_Freq="Bi-Weekly",C589+14,Payment_Freq="Semi-Monthly",C589+15,Payment_Freq="Semi-Annually",EDATE(C589,6),Payment_Freq="Quarterly",EDATE(C589,4)))</f>
        <v/>
      </c>
      <c r="D590" s="78" t="str">
        <f t="shared" si="56"/>
        <v/>
      </c>
      <c r="E590" s="78" t="str">
        <f t="shared" si="62"/>
        <v/>
      </c>
      <c r="F590" s="78"/>
      <c r="G590" s="78" t="str">
        <f t="shared" si="57"/>
        <v/>
      </c>
      <c r="H590" s="78" t="str">
        <f t="shared" si="58"/>
        <v/>
      </c>
      <c r="I590" s="78" t="str">
        <f t="shared" si="59"/>
        <v/>
      </c>
      <c r="J590" s="78"/>
      <c r="K590" s="78" t="str">
        <f t="shared" si="60"/>
        <v/>
      </c>
      <c r="L590" s="78"/>
      <c r="M590" s="78" t="str">
        <f>IF(B590="","",IF(Rounding="Yes",ROUND(SUM($K$36:K590),2),SUM($K$36:K590)))</f>
        <v/>
      </c>
    </row>
    <row r="591" spans="2:13" ht="20" customHeight="1" x14ac:dyDescent="0.35">
      <c r="B591" s="87" t="str">
        <f t="shared" si="61"/>
        <v/>
      </c>
      <c r="C591" s="106" t="str" cm="1">
        <f t="array" ref="C591">IF(B591="","",_xlfn.IFS(Payment_Freq="Monthly",EDATE(C590,1),Payment_Freq="Annually",EDATE(C590,12),Payment_Freq="Weekly",C590+7,Payment_Freq="Bi-Weekly",C590+14,Payment_Freq="Semi-Monthly",C590+15,Payment_Freq="Semi-Annually",EDATE(C590,6),Payment_Freq="Quarterly",EDATE(C590,4)))</f>
        <v/>
      </c>
      <c r="D591" s="78" t="str">
        <f t="shared" si="56"/>
        <v/>
      </c>
      <c r="E591" s="78" t="str">
        <f t="shared" si="62"/>
        <v/>
      </c>
      <c r="F591" s="78"/>
      <c r="G591" s="78" t="str">
        <f t="shared" si="57"/>
        <v/>
      </c>
      <c r="H591" s="78" t="str">
        <f t="shared" si="58"/>
        <v/>
      </c>
      <c r="I591" s="78" t="str">
        <f t="shared" si="59"/>
        <v/>
      </c>
      <c r="J591" s="78"/>
      <c r="K591" s="78" t="str">
        <f t="shared" si="60"/>
        <v/>
      </c>
      <c r="L591" s="78"/>
      <c r="M591" s="78" t="str">
        <f>IF(B591="","",IF(Rounding="Yes",ROUND(SUM($K$36:K591),2),SUM($K$36:K591)))</f>
        <v/>
      </c>
    </row>
    <row r="592" spans="2:13" ht="20" customHeight="1" x14ac:dyDescent="0.35">
      <c r="B592" s="87" t="str">
        <f t="shared" si="61"/>
        <v/>
      </c>
      <c r="C592" s="106" t="str" cm="1">
        <f t="array" ref="C592">IF(B592="","",_xlfn.IFS(Payment_Freq="Monthly",EDATE(C591,1),Payment_Freq="Annually",EDATE(C591,12),Payment_Freq="Weekly",C591+7,Payment_Freq="Bi-Weekly",C591+14,Payment_Freq="Semi-Monthly",C591+15,Payment_Freq="Semi-Annually",EDATE(C591,6),Payment_Freq="Quarterly",EDATE(C591,4)))</f>
        <v/>
      </c>
      <c r="D592" s="78" t="str">
        <f t="shared" si="56"/>
        <v/>
      </c>
      <c r="E592" s="78" t="str">
        <f t="shared" si="62"/>
        <v/>
      </c>
      <c r="F592" s="78"/>
      <c r="G592" s="78" t="str">
        <f t="shared" si="57"/>
        <v/>
      </c>
      <c r="H592" s="78" t="str">
        <f t="shared" si="58"/>
        <v/>
      </c>
      <c r="I592" s="78" t="str">
        <f t="shared" si="59"/>
        <v/>
      </c>
      <c r="J592" s="78"/>
      <c r="K592" s="78" t="str">
        <f t="shared" si="60"/>
        <v/>
      </c>
      <c r="L592" s="78"/>
      <c r="M592" s="78" t="str">
        <f>IF(B592="","",IF(Rounding="Yes",ROUND(SUM($K$36:K592),2),SUM($K$36:K592)))</f>
        <v/>
      </c>
    </row>
    <row r="593" spans="2:13" ht="20" customHeight="1" x14ac:dyDescent="0.35">
      <c r="B593" s="87" t="str">
        <f t="shared" si="61"/>
        <v/>
      </c>
      <c r="C593" s="106" t="str" cm="1">
        <f t="array" ref="C593">IF(B593="","",_xlfn.IFS(Payment_Freq="Monthly",EDATE(C592,1),Payment_Freq="Annually",EDATE(C592,12),Payment_Freq="Weekly",C592+7,Payment_Freq="Bi-Weekly",C592+14,Payment_Freq="Semi-Monthly",C592+15,Payment_Freq="Semi-Annually",EDATE(C592,6),Payment_Freq="Quarterly",EDATE(C592,4)))</f>
        <v/>
      </c>
      <c r="D593" s="78" t="str">
        <f t="shared" si="56"/>
        <v/>
      </c>
      <c r="E593" s="78" t="str">
        <f t="shared" si="62"/>
        <v/>
      </c>
      <c r="F593" s="78"/>
      <c r="G593" s="78" t="str">
        <f t="shared" si="57"/>
        <v/>
      </c>
      <c r="H593" s="78" t="str">
        <f t="shared" si="58"/>
        <v/>
      </c>
      <c r="I593" s="78" t="str">
        <f t="shared" si="59"/>
        <v/>
      </c>
      <c r="J593" s="78"/>
      <c r="K593" s="78" t="str">
        <f t="shared" si="60"/>
        <v/>
      </c>
      <c r="L593" s="78"/>
      <c r="M593" s="78" t="str">
        <f>IF(B593="","",IF(Rounding="Yes",ROUND(SUM($K$36:K593),2),SUM($K$36:K593)))</f>
        <v/>
      </c>
    </row>
    <row r="594" spans="2:13" ht="20" customHeight="1" x14ac:dyDescent="0.35">
      <c r="B594" s="87" t="str">
        <f t="shared" si="61"/>
        <v/>
      </c>
      <c r="C594" s="106" t="str" cm="1">
        <f t="array" ref="C594">IF(B594="","",_xlfn.IFS(Payment_Freq="Monthly",EDATE(C593,1),Payment_Freq="Annually",EDATE(C593,12),Payment_Freq="Weekly",C593+7,Payment_Freq="Bi-Weekly",C593+14,Payment_Freq="Semi-Monthly",C593+15,Payment_Freq="Semi-Annually",EDATE(C593,6),Payment_Freq="Quarterly",EDATE(C593,4)))</f>
        <v/>
      </c>
      <c r="D594" s="78" t="str">
        <f t="shared" si="56"/>
        <v/>
      </c>
      <c r="E594" s="78" t="str">
        <f t="shared" si="62"/>
        <v/>
      </c>
      <c r="F594" s="78"/>
      <c r="G594" s="78" t="str">
        <f t="shared" si="57"/>
        <v/>
      </c>
      <c r="H594" s="78" t="str">
        <f t="shared" si="58"/>
        <v/>
      </c>
      <c r="I594" s="78" t="str">
        <f t="shared" si="59"/>
        <v/>
      </c>
      <c r="J594" s="78"/>
      <c r="K594" s="78" t="str">
        <f t="shared" si="60"/>
        <v/>
      </c>
      <c r="L594" s="78"/>
      <c r="M594" s="78" t="str">
        <f>IF(B594="","",IF(Rounding="Yes",ROUND(SUM($K$36:K594),2),SUM($K$36:K594)))</f>
        <v/>
      </c>
    </row>
    <row r="595" spans="2:13" ht="20" customHeight="1" x14ac:dyDescent="0.35">
      <c r="B595" s="87" t="str">
        <f t="shared" si="61"/>
        <v/>
      </c>
      <c r="C595" s="106" t="str" cm="1">
        <f t="array" ref="C595">IF(B595="","",_xlfn.IFS(Payment_Freq="Monthly",EDATE(C594,1),Payment_Freq="Annually",EDATE(C594,12),Payment_Freq="Weekly",C594+7,Payment_Freq="Bi-Weekly",C594+14,Payment_Freq="Semi-Monthly",C594+15,Payment_Freq="Semi-Annually",EDATE(C594,6),Payment_Freq="Quarterly",EDATE(C594,4)))</f>
        <v/>
      </c>
      <c r="D595" s="78" t="str">
        <f t="shared" si="56"/>
        <v/>
      </c>
      <c r="E595" s="78" t="str">
        <f t="shared" si="62"/>
        <v/>
      </c>
      <c r="F595" s="78"/>
      <c r="G595" s="78" t="str">
        <f t="shared" si="57"/>
        <v/>
      </c>
      <c r="H595" s="78" t="str">
        <f t="shared" si="58"/>
        <v/>
      </c>
      <c r="I595" s="78" t="str">
        <f t="shared" si="59"/>
        <v/>
      </c>
      <c r="J595" s="78"/>
      <c r="K595" s="78" t="str">
        <f t="shared" si="60"/>
        <v/>
      </c>
      <c r="L595" s="78"/>
      <c r="M595" s="78" t="str">
        <f>IF(B595="","",IF(Rounding="Yes",ROUND(SUM($K$36:K595),2),SUM($K$36:K595)))</f>
        <v/>
      </c>
    </row>
    <row r="596" spans="2:13" ht="20" customHeight="1" x14ac:dyDescent="0.35">
      <c r="B596" s="87" t="str">
        <f t="shared" si="61"/>
        <v/>
      </c>
      <c r="C596" s="106" t="str" cm="1">
        <f t="array" ref="C596">IF(B596="","",_xlfn.IFS(Payment_Freq="Monthly",EDATE(C595,1),Payment_Freq="Annually",EDATE(C595,12),Payment_Freq="Weekly",C595+7,Payment_Freq="Bi-Weekly",C595+14,Payment_Freq="Semi-Monthly",C595+15,Payment_Freq="Semi-Annually",EDATE(C595,6),Payment_Freq="Quarterly",EDATE(C595,4)))</f>
        <v/>
      </c>
      <c r="D596" s="78" t="str">
        <f t="shared" si="56"/>
        <v/>
      </c>
      <c r="E596" s="78" t="str">
        <f t="shared" si="62"/>
        <v/>
      </c>
      <c r="F596" s="78"/>
      <c r="G596" s="78" t="str">
        <f t="shared" si="57"/>
        <v/>
      </c>
      <c r="H596" s="78" t="str">
        <f t="shared" si="58"/>
        <v/>
      </c>
      <c r="I596" s="78" t="str">
        <f t="shared" si="59"/>
        <v/>
      </c>
      <c r="J596" s="78"/>
      <c r="K596" s="78" t="str">
        <f t="shared" si="60"/>
        <v/>
      </c>
      <c r="L596" s="78"/>
      <c r="M596" s="78" t="str">
        <f>IF(B596="","",IF(Rounding="Yes",ROUND(SUM($K$36:K596),2),SUM($K$36:K596)))</f>
        <v/>
      </c>
    </row>
    <row r="597" spans="2:13" ht="20" customHeight="1" x14ac:dyDescent="0.35">
      <c r="B597" s="87" t="str">
        <f t="shared" si="61"/>
        <v/>
      </c>
      <c r="C597" s="106" t="str" cm="1">
        <f t="array" ref="C597">IF(B597="","",_xlfn.IFS(Payment_Freq="Monthly",EDATE(C596,1),Payment_Freq="Annually",EDATE(C596,12),Payment_Freq="Weekly",C596+7,Payment_Freq="Bi-Weekly",C596+14,Payment_Freq="Semi-Monthly",C596+15,Payment_Freq="Semi-Annually",EDATE(C596,6),Payment_Freq="Quarterly",EDATE(C596,4)))</f>
        <v/>
      </c>
      <c r="D597" s="78" t="str">
        <f t="shared" si="56"/>
        <v/>
      </c>
      <c r="E597" s="78" t="str">
        <f t="shared" si="62"/>
        <v/>
      </c>
      <c r="F597" s="78"/>
      <c r="G597" s="78" t="str">
        <f t="shared" si="57"/>
        <v/>
      </c>
      <c r="H597" s="78" t="str">
        <f t="shared" si="58"/>
        <v/>
      </c>
      <c r="I597" s="78" t="str">
        <f t="shared" si="59"/>
        <v/>
      </c>
      <c r="J597" s="78"/>
      <c r="K597" s="78" t="str">
        <f t="shared" si="60"/>
        <v/>
      </c>
      <c r="L597" s="78"/>
      <c r="M597" s="78" t="str">
        <f>IF(B597="","",IF(Rounding="Yes",ROUND(SUM($K$36:K597),2),SUM($K$36:K597)))</f>
        <v/>
      </c>
    </row>
    <row r="598" spans="2:13" ht="20" customHeight="1" x14ac:dyDescent="0.35">
      <c r="B598" s="87" t="str">
        <f t="shared" si="61"/>
        <v/>
      </c>
      <c r="C598" s="106" t="str" cm="1">
        <f t="array" ref="C598">IF(B598="","",_xlfn.IFS(Payment_Freq="Monthly",EDATE(C597,1),Payment_Freq="Annually",EDATE(C597,12),Payment_Freq="Weekly",C597+7,Payment_Freq="Bi-Weekly",C597+14,Payment_Freq="Semi-Monthly",C597+15,Payment_Freq="Semi-Annually",EDATE(C597,6),Payment_Freq="Quarterly",EDATE(C597,4)))</f>
        <v/>
      </c>
      <c r="D598" s="78" t="str">
        <f t="shared" si="56"/>
        <v/>
      </c>
      <c r="E598" s="78" t="str">
        <f t="shared" si="62"/>
        <v/>
      </c>
      <c r="F598" s="78"/>
      <c r="G598" s="78" t="str">
        <f t="shared" si="57"/>
        <v/>
      </c>
      <c r="H598" s="78" t="str">
        <f t="shared" si="58"/>
        <v/>
      </c>
      <c r="I598" s="78" t="str">
        <f t="shared" si="59"/>
        <v/>
      </c>
      <c r="J598" s="78"/>
      <c r="K598" s="78" t="str">
        <f t="shared" si="60"/>
        <v/>
      </c>
      <c r="L598" s="78"/>
      <c r="M598" s="78" t="str">
        <f>IF(B598="","",IF(Rounding="Yes",ROUND(SUM($K$36:K598),2),SUM($K$36:K598)))</f>
        <v/>
      </c>
    </row>
    <row r="599" spans="2:13" ht="20" customHeight="1" x14ac:dyDescent="0.35">
      <c r="B599" s="87" t="str">
        <f t="shared" si="61"/>
        <v/>
      </c>
      <c r="C599" s="106" t="str" cm="1">
        <f t="array" ref="C599">IF(B599="","",_xlfn.IFS(Payment_Freq="Monthly",EDATE(C598,1),Payment_Freq="Annually",EDATE(C598,12),Payment_Freq="Weekly",C598+7,Payment_Freq="Bi-Weekly",C598+14,Payment_Freq="Semi-Monthly",C598+15,Payment_Freq="Semi-Annually",EDATE(C598,6),Payment_Freq="Quarterly",EDATE(C598,4)))</f>
        <v/>
      </c>
      <c r="D599" s="78" t="str">
        <f t="shared" si="56"/>
        <v/>
      </c>
      <c r="E599" s="78" t="str">
        <f t="shared" si="62"/>
        <v/>
      </c>
      <c r="F599" s="78"/>
      <c r="G599" s="78" t="str">
        <f t="shared" si="57"/>
        <v/>
      </c>
      <c r="H599" s="78" t="str">
        <f t="shared" si="58"/>
        <v/>
      </c>
      <c r="I599" s="78" t="str">
        <f t="shared" si="59"/>
        <v/>
      </c>
      <c r="J599" s="78"/>
      <c r="K599" s="78" t="str">
        <f t="shared" si="60"/>
        <v/>
      </c>
      <c r="L599" s="78"/>
      <c r="M599" s="78" t="str">
        <f>IF(B599="","",IF(Rounding="Yes",ROUND(SUM($K$36:K599),2),SUM($K$36:K599)))</f>
        <v/>
      </c>
    </row>
    <row r="600" spans="2:13" ht="20" customHeight="1" x14ac:dyDescent="0.35">
      <c r="B600" s="87" t="str">
        <f t="shared" si="61"/>
        <v/>
      </c>
      <c r="C600" s="106" t="str" cm="1">
        <f t="array" ref="C600">IF(B600="","",_xlfn.IFS(Payment_Freq="Monthly",EDATE(C599,1),Payment_Freq="Annually",EDATE(C599,12),Payment_Freq="Weekly",C599+7,Payment_Freq="Bi-Weekly",C599+14,Payment_Freq="Semi-Monthly",C599+15,Payment_Freq="Semi-Annually",EDATE(C599,6),Payment_Freq="Quarterly",EDATE(C599,4)))</f>
        <v/>
      </c>
      <c r="D600" s="78" t="str">
        <f t="shared" si="56"/>
        <v/>
      </c>
      <c r="E600" s="78" t="str">
        <f t="shared" si="62"/>
        <v/>
      </c>
      <c r="F600" s="78"/>
      <c r="G600" s="78" t="str">
        <f t="shared" si="57"/>
        <v/>
      </c>
      <c r="H600" s="78" t="str">
        <f t="shared" si="58"/>
        <v/>
      </c>
      <c r="I600" s="78" t="str">
        <f t="shared" si="59"/>
        <v/>
      </c>
      <c r="J600" s="78"/>
      <c r="K600" s="78" t="str">
        <f t="shared" si="60"/>
        <v/>
      </c>
      <c r="L600" s="78"/>
      <c r="M600" s="78" t="str">
        <f>IF(B600="","",IF(Rounding="Yes",ROUND(SUM($K$36:K600),2),SUM($K$36:K600)))</f>
        <v/>
      </c>
    </row>
    <row r="601" spans="2:13" ht="20" customHeight="1" x14ac:dyDescent="0.35">
      <c r="B601" s="87" t="str">
        <f t="shared" si="61"/>
        <v/>
      </c>
      <c r="C601" s="106" t="str" cm="1">
        <f t="array" ref="C601">IF(B601="","",_xlfn.IFS(Payment_Freq="Monthly",EDATE(C600,1),Payment_Freq="Annually",EDATE(C600,12),Payment_Freq="Weekly",C600+7,Payment_Freq="Bi-Weekly",C600+14,Payment_Freq="Semi-Monthly",C600+15,Payment_Freq="Semi-Annually",EDATE(C600,6),Payment_Freq="Quarterly",EDATE(C600,4)))</f>
        <v/>
      </c>
      <c r="D601" s="78" t="str">
        <f t="shared" si="56"/>
        <v/>
      </c>
      <c r="E601" s="78" t="str">
        <f t="shared" si="62"/>
        <v/>
      </c>
      <c r="F601" s="78"/>
      <c r="G601" s="78" t="str">
        <f t="shared" si="57"/>
        <v/>
      </c>
      <c r="H601" s="78" t="str">
        <f t="shared" si="58"/>
        <v/>
      </c>
      <c r="I601" s="78" t="str">
        <f t="shared" si="59"/>
        <v/>
      </c>
      <c r="J601" s="78"/>
      <c r="K601" s="78" t="str">
        <f t="shared" si="60"/>
        <v/>
      </c>
      <c r="L601" s="78"/>
      <c r="M601" s="78" t="str">
        <f>IF(B601="","",IF(Rounding="Yes",ROUND(SUM($K$36:K601),2),SUM($K$36:K601)))</f>
        <v/>
      </c>
    </row>
    <row r="602" spans="2:13" ht="20" customHeight="1" x14ac:dyDescent="0.35">
      <c r="B602" s="87" t="str">
        <f t="shared" si="61"/>
        <v/>
      </c>
      <c r="C602" s="106" t="str" cm="1">
        <f t="array" ref="C602">IF(B602="","",_xlfn.IFS(Payment_Freq="Monthly",EDATE(C601,1),Payment_Freq="Annually",EDATE(C601,12),Payment_Freq="Weekly",C601+7,Payment_Freq="Bi-Weekly",C601+14,Payment_Freq="Semi-Monthly",C601+15,Payment_Freq="Semi-Annually",EDATE(C601,6),Payment_Freq="Quarterly",EDATE(C601,4)))</f>
        <v/>
      </c>
      <c r="D602" s="78" t="str">
        <f t="shared" si="56"/>
        <v/>
      </c>
      <c r="E602" s="78" t="str">
        <f t="shared" si="62"/>
        <v/>
      </c>
      <c r="F602" s="78"/>
      <c r="G602" s="78" t="str">
        <f t="shared" si="57"/>
        <v/>
      </c>
      <c r="H602" s="78" t="str">
        <f t="shared" si="58"/>
        <v/>
      </c>
      <c r="I602" s="78" t="str">
        <f t="shared" si="59"/>
        <v/>
      </c>
      <c r="J602" s="78"/>
      <c r="K602" s="78" t="str">
        <f t="shared" si="60"/>
        <v/>
      </c>
      <c r="L602" s="78"/>
      <c r="M602" s="78" t="str">
        <f>IF(B602="","",IF(Rounding="Yes",ROUND(SUM($K$36:K602),2),SUM($K$36:K602)))</f>
        <v/>
      </c>
    </row>
    <row r="603" spans="2:13" ht="20" customHeight="1" x14ac:dyDescent="0.35">
      <c r="B603" s="87" t="str">
        <f t="shared" si="61"/>
        <v/>
      </c>
      <c r="C603" s="106" t="str" cm="1">
        <f t="array" ref="C603">IF(B603="","",_xlfn.IFS(Payment_Freq="Monthly",EDATE(C602,1),Payment_Freq="Annually",EDATE(C602,12),Payment_Freq="Weekly",C602+7,Payment_Freq="Bi-Weekly",C602+14,Payment_Freq="Semi-Monthly",C602+15,Payment_Freq="Semi-Annually",EDATE(C602,6),Payment_Freq="Quarterly",EDATE(C602,4)))</f>
        <v/>
      </c>
      <c r="D603" s="78" t="str">
        <f t="shared" si="56"/>
        <v/>
      </c>
      <c r="E603" s="78" t="str">
        <f t="shared" si="62"/>
        <v/>
      </c>
      <c r="F603" s="78"/>
      <c r="G603" s="78" t="str">
        <f t="shared" si="57"/>
        <v/>
      </c>
      <c r="H603" s="78" t="str">
        <f t="shared" si="58"/>
        <v/>
      </c>
      <c r="I603" s="78" t="str">
        <f t="shared" si="59"/>
        <v/>
      </c>
      <c r="J603" s="78"/>
      <c r="K603" s="78" t="str">
        <f t="shared" si="60"/>
        <v/>
      </c>
      <c r="L603" s="78"/>
      <c r="M603" s="78" t="str">
        <f>IF(B603="","",IF(Rounding="Yes",ROUND(SUM($K$36:K603),2),SUM($K$36:K603)))</f>
        <v/>
      </c>
    </row>
    <row r="604" spans="2:13" ht="20" customHeight="1" x14ac:dyDescent="0.35">
      <c r="B604" s="87" t="str">
        <f t="shared" si="61"/>
        <v/>
      </c>
      <c r="C604" s="106" t="str" cm="1">
        <f t="array" ref="C604">IF(B604="","",_xlfn.IFS(Payment_Freq="Monthly",EDATE(C603,1),Payment_Freq="Annually",EDATE(C603,12),Payment_Freq="Weekly",C603+7,Payment_Freq="Bi-Weekly",C603+14,Payment_Freq="Semi-Monthly",C603+15,Payment_Freq="Semi-Annually",EDATE(C603,6),Payment_Freq="Quarterly",EDATE(C603,4)))</f>
        <v/>
      </c>
      <c r="D604" s="78" t="str">
        <f t="shared" si="56"/>
        <v/>
      </c>
      <c r="E604" s="78" t="str">
        <f t="shared" si="62"/>
        <v/>
      </c>
      <c r="F604" s="78"/>
      <c r="G604" s="78" t="str">
        <f t="shared" si="57"/>
        <v/>
      </c>
      <c r="H604" s="78" t="str">
        <f t="shared" si="58"/>
        <v/>
      </c>
      <c r="I604" s="78" t="str">
        <f t="shared" si="59"/>
        <v/>
      </c>
      <c r="J604" s="78"/>
      <c r="K604" s="78" t="str">
        <f t="shared" si="60"/>
        <v/>
      </c>
      <c r="L604" s="78"/>
      <c r="M604" s="78" t="str">
        <f>IF(B604="","",IF(Rounding="Yes",ROUND(SUM($K$36:K604),2),SUM($K$36:K604)))</f>
        <v/>
      </c>
    </row>
    <row r="605" spans="2:13" ht="20" customHeight="1" x14ac:dyDescent="0.35">
      <c r="B605" s="87" t="str">
        <f t="shared" si="61"/>
        <v/>
      </c>
      <c r="C605" s="106" t="str" cm="1">
        <f t="array" ref="C605">IF(B605="","",_xlfn.IFS(Payment_Freq="Monthly",EDATE(C604,1),Payment_Freq="Annually",EDATE(C604,12),Payment_Freq="Weekly",C604+7,Payment_Freq="Bi-Weekly",C604+14,Payment_Freq="Semi-Monthly",C604+15,Payment_Freq="Semi-Annually",EDATE(C604,6),Payment_Freq="Quarterly",EDATE(C604,4)))</f>
        <v/>
      </c>
      <c r="D605" s="78" t="str">
        <f t="shared" si="56"/>
        <v/>
      </c>
      <c r="E605" s="78" t="str">
        <f t="shared" si="62"/>
        <v/>
      </c>
      <c r="F605" s="78"/>
      <c r="G605" s="78" t="str">
        <f t="shared" si="57"/>
        <v/>
      </c>
      <c r="H605" s="78" t="str">
        <f t="shared" si="58"/>
        <v/>
      </c>
      <c r="I605" s="78" t="str">
        <f t="shared" si="59"/>
        <v/>
      </c>
      <c r="J605" s="78"/>
      <c r="K605" s="78" t="str">
        <f t="shared" si="60"/>
        <v/>
      </c>
      <c r="L605" s="78"/>
      <c r="M605" s="78" t="str">
        <f>IF(B605="","",IF(Rounding="Yes",ROUND(SUM($K$36:K605),2),SUM($K$36:K605)))</f>
        <v/>
      </c>
    </row>
    <row r="606" spans="2:13" ht="20" customHeight="1" x14ac:dyDescent="0.35">
      <c r="B606" s="87" t="str">
        <f t="shared" si="61"/>
        <v/>
      </c>
      <c r="C606" s="106" t="str" cm="1">
        <f t="array" ref="C606">IF(B606="","",_xlfn.IFS(Payment_Freq="Monthly",EDATE(C605,1),Payment_Freq="Annually",EDATE(C605,12),Payment_Freq="Weekly",C605+7,Payment_Freq="Bi-Weekly",C605+14,Payment_Freq="Semi-Monthly",C605+15,Payment_Freq="Semi-Annually",EDATE(C605,6),Payment_Freq="Quarterly",EDATE(C605,4)))</f>
        <v/>
      </c>
      <c r="D606" s="78" t="str">
        <f t="shared" si="56"/>
        <v/>
      </c>
      <c r="E606" s="78" t="str">
        <f t="shared" si="62"/>
        <v/>
      </c>
      <c r="F606" s="78"/>
      <c r="G606" s="78" t="str">
        <f t="shared" si="57"/>
        <v/>
      </c>
      <c r="H606" s="78" t="str">
        <f t="shared" si="58"/>
        <v/>
      </c>
      <c r="I606" s="78" t="str">
        <f t="shared" si="59"/>
        <v/>
      </c>
      <c r="J606" s="78"/>
      <c r="K606" s="78" t="str">
        <f t="shared" si="60"/>
        <v/>
      </c>
      <c r="L606" s="78"/>
      <c r="M606" s="78" t="str">
        <f>IF(B606="","",IF(Rounding="Yes",ROUND(SUM($K$36:K606),2),SUM($K$36:K606)))</f>
        <v/>
      </c>
    </row>
    <row r="607" spans="2:13" ht="20" customHeight="1" x14ac:dyDescent="0.35">
      <c r="B607" s="87" t="str">
        <f t="shared" si="61"/>
        <v/>
      </c>
      <c r="C607" s="106" t="str" cm="1">
        <f t="array" ref="C607">IF(B607="","",_xlfn.IFS(Payment_Freq="Monthly",EDATE(C606,1),Payment_Freq="Annually",EDATE(C606,12),Payment_Freq="Weekly",C606+7,Payment_Freq="Bi-Weekly",C606+14,Payment_Freq="Semi-Monthly",C606+15,Payment_Freq="Semi-Annually",EDATE(C606,6),Payment_Freq="Quarterly",EDATE(C606,4)))</f>
        <v/>
      </c>
      <c r="D607" s="78" t="str">
        <f t="shared" si="56"/>
        <v/>
      </c>
      <c r="E607" s="78" t="str">
        <f t="shared" si="62"/>
        <v/>
      </c>
      <c r="F607" s="78"/>
      <c r="G607" s="78" t="str">
        <f t="shared" si="57"/>
        <v/>
      </c>
      <c r="H607" s="78" t="str">
        <f t="shared" si="58"/>
        <v/>
      </c>
      <c r="I607" s="78" t="str">
        <f t="shared" si="59"/>
        <v/>
      </c>
      <c r="J607" s="78"/>
      <c r="K607" s="78" t="str">
        <f t="shared" si="60"/>
        <v/>
      </c>
      <c r="L607" s="78"/>
      <c r="M607" s="78" t="str">
        <f>IF(B607="","",IF(Rounding="Yes",ROUND(SUM($K$36:K607),2),SUM($K$36:K607)))</f>
        <v/>
      </c>
    </row>
    <row r="608" spans="2:13" ht="20" customHeight="1" x14ac:dyDescent="0.35">
      <c r="B608" s="87" t="str">
        <f t="shared" si="61"/>
        <v/>
      </c>
      <c r="C608" s="106" t="str" cm="1">
        <f t="array" ref="C608">IF(B608="","",_xlfn.IFS(Payment_Freq="Monthly",EDATE(C607,1),Payment_Freq="Annually",EDATE(C607,12),Payment_Freq="Weekly",C607+7,Payment_Freq="Bi-Weekly",C607+14,Payment_Freq="Semi-Monthly",C607+15,Payment_Freq="Semi-Annually",EDATE(C607,6),Payment_Freq="Quarterly",EDATE(C607,4)))</f>
        <v/>
      </c>
      <c r="D608" s="78" t="str">
        <f t="shared" si="56"/>
        <v/>
      </c>
      <c r="E608" s="78" t="str">
        <f t="shared" si="62"/>
        <v/>
      </c>
      <c r="F608" s="78"/>
      <c r="G608" s="78" t="str">
        <f t="shared" si="57"/>
        <v/>
      </c>
      <c r="H608" s="78" t="str">
        <f t="shared" si="58"/>
        <v/>
      </c>
      <c r="I608" s="78" t="str">
        <f t="shared" si="59"/>
        <v/>
      </c>
      <c r="J608" s="78"/>
      <c r="K608" s="78" t="str">
        <f t="shared" si="60"/>
        <v/>
      </c>
      <c r="L608" s="78"/>
      <c r="M608" s="78" t="str">
        <f>IF(B608="","",IF(Rounding="Yes",ROUND(SUM($K$36:K608),2),SUM($K$36:K608)))</f>
        <v/>
      </c>
    </row>
    <row r="609" spans="2:13" ht="20" customHeight="1" x14ac:dyDescent="0.35">
      <c r="B609" s="87" t="str">
        <f t="shared" si="61"/>
        <v/>
      </c>
      <c r="C609" s="106" t="str" cm="1">
        <f t="array" ref="C609">IF(B609="","",_xlfn.IFS(Payment_Freq="Monthly",EDATE(C608,1),Payment_Freq="Annually",EDATE(C608,12),Payment_Freq="Weekly",C608+7,Payment_Freq="Bi-Weekly",C608+14,Payment_Freq="Semi-Monthly",C608+15,Payment_Freq="Semi-Annually",EDATE(C608,6),Payment_Freq="Quarterly",EDATE(C608,4)))</f>
        <v/>
      </c>
      <c r="D609" s="78" t="str">
        <f t="shared" si="56"/>
        <v/>
      </c>
      <c r="E609" s="78" t="str">
        <f t="shared" si="62"/>
        <v/>
      </c>
      <c r="F609" s="78"/>
      <c r="G609" s="78" t="str">
        <f t="shared" si="57"/>
        <v/>
      </c>
      <c r="H609" s="78" t="str">
        <f t="shared" si="58"/>
        <v/>
      </c>
      <c r="I609" s="78" t="str">
        <f t="shared" si="59"/>
        <v/>
      </c>
      <c r="J609" s="78"/>
      <c r="K609" s="78" t="str">
        <f t="shared" si="60"/>
        <v/>
      </c>
      <c r="L609" s="78"/>
      <c r="M609" s="78" t="str">
        <f>IF(B609="","",IF(Rounding="Yes",ROUND(SUM($K$36:K609),2),SUM($K$36:K609)))</f>
        <v/>
      </c>
    </row>
    <row r="610" spans="2:13" ht="20" customHeight="1" x14ac:dyDescent="0.35">
      <c r="B610" s="87" t="str">
        <f t="shared" si="61"/>
        <v/>
      </c>
      <c r="C610" s="106" t="str" cm="1">
        <f t="array" ref="C610">IF(B610="","",_xlfn.IFS(Payment_Freq="Monthly",EDATE(C609,1),Payment_Freq="Annually",EDATE(C609,12),Payment_Freq="Weekly",C609+7,Payment_Freq="Bi-Weekly",C609+14,Payment_Freq="Semi-Monthly",C609+15,Payment_Freq="Semi-Annually",EDATE(C609,6),Payment_Freq="Quarterly",EDATE(C609,4)))</f>
        <v/>
      </c>
      <c r="D610" s="78" t="str">
        <f t="shared" si="56"/>
        <v/>
      </c>
      <c r="E610" s="78" t="str">
        <f t="shared" si="62"/>
        <v/>
      </c>
      <c r="F610" s="78"/>
      <c r="G610" s="78" t="str">
        <f t="shared" si="57"/>
        <v/>
      </c>
      <c r="H610" s="78" t="str">
        <f t="shared" si="58"/>
        <v/>
      </c>
      <c r="I610" s="78" t="str">
        <f t="shared" si="59"/>
        <v/>
      </c>
      <c r="J610" s="78"/>
      <c r="K610" s="78" t="str">
        <f t="shared" si="60"/>
        <v/>
      </c>
      <c r="L610" s="78"/>
      <c r="M610" s="78" t="str">
        <f>IF(B610="","",IF(Rounding="Yes",ROUND(SUM($K$36:K610),2),SUM($K$36:K610)))</f>
        <v/>
      </c>
    </row>
    <row r="611" spans="2:13" ht="20" customHeight="1" x14ac:dyDescent="0.35">
      <c r="B611" s="87" t="str">
        <f t="shared" si="61"/>
        <v/>
      </c>
      <c r="C611" s="106" t="str" cm="1">
        <f t="array" ref="C611">IF(B611="","",_xlfn.IFS(Payment_Freq="Monthly",EDATE(C610,1),Payment_Freq="Annually",EDATE(C610,12),Payment_Freq="Weekly",C610+7,Payment_Freq="Bi-Weekly",C610+14,Payment_Freq="Semi-Monthly",C610+15,Payment_Freq="Semi-Annually",EDATE(C610,6),Payment_Freq="Quarterly",EDATE(C610,4)))</f>
        <v/>
      </c>
      <c r="D611" s="78" t="str">
        <f t="shared" si="56"/>
        <v/>
      </c>
      <c r="E611" s="78" t="str">
        <f t="shared" si="62"/>
        <v/>
      </c>
      <c r="F611" s="78"/>
      <c r="G611" s="78" t="str">
        <f t="shared" si="57"/>
        <v/>
      </c>
      <c r="H611" s="78" t="str">
        <f t="shared" si="58"/>
        <v/>
      </c>
      <c r="I611" s="78" t="str">
        <f t="shared" si="59"/>
        <v/>
      </c>
      <c r="J611" s="78"/>
      <c r="K611" s="78" t="str">
        <f t="shared" si="60"/>
        <v/>
      </c>
      <c r="L611" s="78"/>
      <c r="M611" s="78" t="str">
        <f>IF(B611="","",IF(Rounding="Yes",ROUND(SUM($K$36:K611),2),SUM($K$36:K611)))</f>
        <v/>
      </c>
    </row>
    <row r="612" spans="2:13" ht="20" customHeight="1" x14ac:dyDescent="0.35">
      <c r="B612" s="87" t="str">
        <f t="shared" si="61"/>
        <v/>
      </c>
      <c r="C612" s="106" t="str" cm="1">
        <f t="array" ref="C612">IF(B612="","",_xlfn.IFS(Payment_Freq="Monthly",EDATE(C611,1),Payment_Freq="Annually",EDATE(C611,12),Payment_Freq="Weekly",C611+7,Payment_Freq="Bi-Weekly",C611+14,Payment_Freq="Semi-Monthly",C611+15,Payment_Freq="Semi-Annually",EDATE(C611,6),Payment_Freq="Quarterly",EDATE(C611,4)))</f>
        <v/>
      </c>
      <c r="D612" s="78" t="str">
        <f t="shared" ref="D612:D675" si="63">IF(B612="","",IF(Rounding="Yes",ROUND(IF(I611&lt;Payment_Per_Period,($I611+$G612)-E612,Payment_Per_Period),2),IF(I611&lt;Payment_Per_Period,($I611+$G612)-E612,Payment_Per_Period)))</f>
        <v/>
      </c>
      <c r="E612" s="78" t="str">
        <f t="shared" si="62"/>
        <v/>
      </c>
      <c r="F612" s="78"/>
      <c r="G612" s="78" t="str">
        <f t="shared" ref="G612:G675" si="64">IF($B612="","",IF(Rounding="Yes",ROUND(IF(Interest_Type="Flat",Rate_Per_Period*$I$35,Rate_Per_Period*$I611),2),IF(Interest_Type="Flat",Rate_Per_Period*$I$35,Rate_Per_Period*$I611)))</f>
        <v/>
      </c>
      <c r="H612" s="78" t="str">
        <f t="shared" ref="H612:H675" si="65">IF(B612="","",IF(Rounding="Yes",ROUND((D612-G612)+E612+F612,2),(D612-G612)+E612+F612))</f>
        <v/>
      </c>
      <c r="I612" s="78" t="str">
        <f t="shared" ref="I612:I675" si="66">IF(B612="","",IF(Rounding="Yes",ROUND(($I611-$H612),2),($I611-$H612)))</f>
        <v/>
      </c>
      <c r="J612" s="78"/>
      <c r="K612" s="78" t="str">
        <f t="shared" ref="K612:K675" si="67">IF(B612="","",IF(Rounding="Yes",ROUND(G612*Tax_Bracket,2),G612*Tax_Bracket))</f>
        <v/>
      </c>
      <c r="L612" s="78"/>
      <c r="M612" s="78" t="str">
        <f>IF(B612="","",IF(Rounding="Yes",ROUND(SUM($K$36:K612),2),SUM($K$36:K612)))</f>
        <v/>
      </c>
    </row>
    <row r="613" spans="2:13" ht="20" customHeight="1" x14ac:dyDescent="0.35">
      <c r="B613" s="87" t="str">
        <f t="shared" ref="B613:B676" si="68">IF(OR(I612=0,I612="",B612&gt;=$G$25),"",B612+1)</f>
        <v/>
      </c>
      <c r="C613" s="106" t="str" cm="1">
        <f t="array" ref="C613">IF(B613="","",_xlfn.IFS(Payment_Freq="Monthly",EDATE(C612,1),Payment_Freq="Annually",EDATE(C612,12),Payment_Freq="Weekly",C612+7,Payment_Freq="Bi-Weekly",C612+14,Payment_Freq="Semi-Monthly",C612+15,Payment_Freq="Semi-Annually",EDATE(C612,6),Payment_Freq="Quarterly",EDATE(C612,4)))</f>
        <v/>
      </c>
      <c r="D613" s="78" t="str">
        <f t="shared" si="63"/>
        <v/>
      </c>
      <c r="E613" s="78" t="str">
        <f t="shared" ref="E613:E676" si="69">IF(B613="","",
    IF(I612&gt;Payment_Per_Period,(IF(MOD(B613,$E$19)=0,$E$18,0) +
     IF(AND(C612&lt;&gt;"", YEAR(C613)&lt;&gt;YEAR(C612)), $E$20, 0)),0))</f>
        <v/>
      </c>
      <c r="F613" s="78"/>
      <c r="G613" s="78" t="str">
        <f t="shared" si="64"/>
        <v/>
      </c>
      <c r="H613" s="78" t="str">
        <f t="shared" si="65"/>
        <v/>
      </c>
      <c r="I613" s="78" t="str">
        <f t="shared" si="66"/>
        <v/>
      </c>
      <c r="J613" s="78"/>
      <c r="K613" s="78" t="str">
        <f t="shared" si="67"/>
        <v/>
      </c>
      <c r="L613" s="78"/>
      <c r="M613" s="78" t="str">
        <f>IF(B613="","",IF(Rounding="Yes",ROUND(SUM($K$36:K613),2),SUM($K$36:K613)))</f>
        <v/>
      </c>
    </row>
    <row r="614" spans="2:13" ht="20" customHeight="1" x14ac:dyDescent="0.35">
      <c r="B614" s="87" t="str">
        <f t="shared" si="68"/>
        <v/>
      </c>
      <c r="C614" s="106" t="str" cm="1">
        <f t="array" ref="C614">IF(B614="","",_xlfn.IFS(Payment_Freq="Monthly",EDATE(C613,1),Payment_Freq="Annually",EDATE(C613,12),Payment_Freq="Weekly",C613+7,Payment_Freq="Bi-Weekly",C613+14,Payment_Freq="Semi-Monthly",C613+15,Payment_Freq="Semi-Annually",EDATE(C613,6),Payment_Freq="Quarterly",EDATE(C613,4)))</f>
        <v/>
      </c>
      <c r="D614" s="78" t="str">
        <f t="shared" si="63"/>
        <v/>
      </c>
      <c r="E614" s="78" t="str">
        <f t="shared" si="69"/>
        <v/>
      </c>
      <c r="F614" s="78"/>
      <c r="G614" s="78" t="str">
        <f t="shared" si="64"/>
        <v/>
      </c>
      <c r="H614" s="78" t="str">
        <f t="shared" si="65"/>
        <v/>
      </c>
      <c r="I614" s="78" t="str">
        <f t="shared" si="66"/>
        <v/>
      </c>
      <c r="J614" s="78"/>
      <c r="K614" s="78" t="str">
        <f t="shared" si="67"/>
        <v/>
      </c>
      <c r="L614" s="78"/>
      <c r="M614" s="78" t="str">
        <f>IF(B614="","",IF(Rounding="Yes",ROUND(SUM($K$36:K614),2),SUM($K$36:K614)))</f>
        <v/>
      </c>
    </row>
    <row r="615" spans="2:13" ht="20" customHeight="1" x14ac:dyDescent="0.35">
      <c r="B615" s="87" t="str">
        <f t="shared" si="68"/>
        <v/>
      </c>
      <c r="C615" s="106" t="str" cm="1">
        <f t="array" ref="C615">IF(B615="","",_xlfn.IFS(Payment_Freq="Monthly",EDATE(C614,1),Payment_Freq="Annually",EDATE(C614,12),Payment_Freq="Weekly",C614+7,Payment_Freq="Bi-Weekly",C614+14,Payment_Freq="Semi-Monthly",C614+15,Payment_Freq="Semi-Annually",EDATE(C614,6),Payment_Freq="Quarterly",EDATE(C614,4)))</f>
        <v/>
      </c>
      <c r="D615" s="78" t="str">
        <f t="shared" si="63"/>
        <v/>
      </c>
      <c r="E615" s="78" t="str">
        <f t="shared" si="69"/>
        <v/>
      </c>
      <c r="F615" s="78"/>
      <c r="G615" s="78" t="str">
        <f t="shared" si="64"/>
        <v/>
      </c>
      <c r="H615" s="78" t="str">
        <f t="shared" si="65"/>
        <v/>
      </c>
      <c r="I615" s="78" t="str">
        <f t="shared" si="66"/>
        <v/>
      </c>
      <c r="J615" s="78"/>
      <c r="K615" s="78" t="str">
        <f t="shared" si="67"/>
        <v/>
      </c>
      <c r="L615" s="78"/>
      <c r="M615" s="78" t="str">
        <f>IF(B615="","",IF(Rounding="Yes",ROUND(SUM($K$36:K615),2),SUM($K$36:K615)))</f>
        <v/>
      </c>
    </row>
    <row r="616" spans="2:13" ht="20" customHeight="1" x14ac:dyDescent="0.35">
      <c r="B616" s="87" t="str">
        <f t="shared" si="68"/>
        <v/>
      </c>
      <c r="C616" s="106" t="str" cm="1">
        <f t="array" ref="C616">IF(B616="","",_xlfn.IFS(Payment_Freq="Monthly",EDATE(C615,1),Payment_Freq="Annually",EDATE(C615,12),Payment_Freq="Weekly",C615+7,Payment_Freq="Bi-Weekly",C615+14,Payment_Freq="Semi-Monthly",C615+15,Payment_Freq="Semi-Annually",EDATE(C615,6),Payment_Freq="Quarterly",EDATE(C615,4)))</f>
        <v/>
      </c>
      <c r="D616" s="78" t="str">
        <f t="shared" si="63"/>
        <v/>
      </c>
      <c r="E616" s="78" t="str">
        <f t="shared" si="69"/>
        <v/>
      </c>
      <c r="F616" s="78"/>
      <c r="G616" s="78" t="str">
        <f t="shared" si="64"/>
        <v/>
      </c>
      <c r="H616" s="78" t="str">
        <f t="shared" si="65"/>
        <v/>
      </c>
      <c r="I616" s="78" t="str">
        <f t="shared" si="66"/>
        <v/>
      </c>
      <c r="J616" s="78"/>
      <c r="K616" s="78" t="str">
        <f t="shared" si="67"/>
        <v/>
      </c>
      <c r="L616" s="78"/>
      <c r="M616" s="78" t="str">
        <f>IF(B616="","",IF(Rounding="Yes",ROUND(SUM($K$36:K616),2),SUM($K$36:K616)))</f>
        <v/>
      </c>
    </row>
    <row r="617" spans="2:13" ht="20" customHeight="1" x14ac:dyDescent="0.35">
      <c r="B617" s="87" t="str">
        <f t="shared" si="68"/>
        <v/>
      </c>
      <c r="C617" s="106" t="str" cm="1">
        <f t="array" ref="C617">IF(B617="","",_xlfn.IFS(Payment_Freq="Monthly",EDATE(C616,1),Payment_Freq="Annually",EDATE(C616,12),Payment_Freq="Weekly",C616+7,Payment_Freq="Bi-Weekly",C616+14,Payment_Freq="Semi-Monthly",C616+15,Payment_Freq="Semi-Annually",EDATE(C616,6),Payment_Freq="Quarterly",EDATE(C616,4)))</f>
        <v/>
      </c>
      <c r="D617" s="78" t="str">
        <f t="shared" si="63"/>
        <v/>
      </c>
      <c r="E617" s="78" t="str">
        <f t="shared" si="69"/>
        <v/>
      </c>
      <c r="F617" s="78"/>
      <c r="G617" s="78" t="str">
        <f t="shared" si="64"/>
        <v/>
      </c>
      <c r="H617" s="78" t="str">
        <f t="shared" si="65"/>
        <v/>
      </c>
      <c r="I617" s="78" t="str">
        <f t="shared" si="66"/>
        <v/>
      </c>
      <c r="J617" s="78"/>
      <c r="K617" s="78" t="str">
        <f t="shared" si="67"/>
        <v/>
      </c>
      <c r="L617" s="78"/>
      <c r="M617" s="78" t="str">
        <f>IF(B617="","",IF(Rounding="Yes",ROUND(SUM($K$36:K617),2),SUM($K$36:K617)))</f>
        <v/>
      </c>
    </row>
    <row r="618" spans="2:13" ht="20" customHeight="1" x14ac:dyDescent="0.35">
      <c r="B618" s="87" t="str">
        <f t="shared" si="68"/>
        <v/>
      </c>
      <c r="C618" s="106" t="str" cm="1">
        <f t="array" ref="C618">IF(B618="","",_xlfn.IFS(Payment_Freq="Monthly",EDATE(C617,1),Payment_Freq="Annually",EDATE(C617,12),Payment_Freq="Weekly",C617+7,Payment_Freq="Bi-Weekly",C617+14,Payment_Freq="Semi-Monthly",C617+15,Payment_Freq="Semi-Annually",EDATE(C617,6),Payment_Freq="Quarterly",EDATE(C617,4)))</f>
        <v/>
      </c>
      <c r="D618" s="78" t="str">
        <f t="shared" si="63"/>
        <v/>
      </c>
      <c r="E618" s="78" t="str">
        <f t="shared" si="69"/>
        <v/>
      </c>
      <c r="F618" s="78"/>
      <c r="G618" s="78" t="str">
        <f t="shared" si="64"/>
        <v/>
      </c>
      <c r="H618" s="78" t="str">
        <f t="shared" si="65"/>
        <v/>
      </c>
      <c r="I618" s="78" t="str">
        <f t="shared" si="66"/>
        <v/>
      </c>
      <c r="J618" s="78"/>
      <c r="K618" s="78" t="str">
        <f t="shared" si="67"/>
        <v/>
      </c>
      <c r="L618" s="78"/>
      <c r="M618" s="78" t="str">
        <f>IF(B618="","",IF(Rounding="Yes",ROUND(SUM($K$36:K618),2),SUM($K$36:K618)))</f>
        <v/>
      </c>
    </row>
    <row r="619" spans="2:13" ht="20" customHeight="1" x14ac:dyDescent="0.35">
      <c r="B619" s="87" t="str">
        <f t="shared" si="68"/>
        <v/>
      </c>
      <c r="C619" s="106" t="str" cm="1">
        <f t="array" ref="C619">IF(B619="","",_xlfn.IFS(Payment_Freq="Monthly",EDATE(C618,1),Payment_Freq="Annually",EDATE(C618,12),Payment_Freq="Weekly",C618+7,Payment_Freq="Bi-Weekly",C618+14,Payment_Freq="Semi-Monthly",C618+15,Payment_Freq="Semi-Annually",EDATE(C618,6),Payment_Freq="Quarterly",EDATE(C618,4)))</f>
        <v/>
      </c>
      <c r="D619" s="78" t="str">
        <f t="shared" si="63"/>
        <v/>
      </c>
      <c r="E619" s="78" t="str">
        <f t="shared" si="69"/>
        <v/>
      </c>
      <c r="F619" s="78"/>
      <c r="G619" s="78" t="str">
        <f t="shared" si="64"/>
        <v/>
      </c>
      <c r="H619" s="78" t="str">
        <f t="shared" si="65"/>
        <v/>
      </c>
      <c r="I619" s="78" t="str">
        <f t="shared" si="66"/>
        <v/>
      </c>
      <c r="J619" s="78"/>
      <c r="K619" s="78" t="str">
        <f t="shared" si="67"/>
        <v/>
      </c>
      <c r="L619" s="78"/>
      <c r="M619" s="78" t="str">
        <f>IF(B619="","",IF(Rounding="Yes",ROUND(SUM($K$36:K619),2),SUM($K$36:K619)))</f>
        <v/>
      </c>
    </row>
    <row r="620" spans="2:13" ht="20" customHeight="1" x14ac:dyDescent="0.35">
      <c r="B620" s="87" t="str">
        <f t="shared" si="68"/>
        <v/>
      </c>
      <c r="C620" s="106" t="str" cm="1">
        <f t="array" ref="C620">IF(B620="","",_xlfn.IFS(Payment_Freq="Monthly",EDATE(C619,1),Payment_Freq="Annually",EDATE(C619,12),Payment_Freq="Weekly",C619+7,Payment_Freq="Bi-Weekly",C619+14,Payment_Freq="Semi-Monthly",C619+15,Payment_Freq="Semi-Annually",EDATE(C619,6),Payment_Freq="Quarterly",EDATE(C619,4)))</f>
        <v/>
      </c>
      <c r="D620" s="78" t="str">
        <f t="shared" si="63"/>
        <v/>
      </c>
      <c r="E620" s="78" t="str">
        <f t="shared" si="69"/>
        <v/>
      </c>
      <c r="F620" s="78"/>
      <c r="G620" s="78" t="str">
        <f t="shared" si="64"/>
        <v/>
      </c>
      <c r="H620" s="78" t="str">
        <f t="shared" si="65"/>
        <v/>
      </c>
      <c r="I620" s="78" t="str">
        <f t="shared" si="66"/>
        <v/>
      </c>
      <c r="J620" s="78"/>
      <c r="K620" s="78" t="str">
        <f t="shared" si="67"/>
        <v/>
      </c>
      <c r="L620" s="78"/>
      <c r="M620" s="78" t="str">
        <f>IF(B620="","",IF(Rounding="Yes",ROUND(SUM($K$36:K620),2),SUM($K$36:K620)))</f>
        <v/>
      </c>
    </row>
    <row r="621" spans="2:13" ht="20" customHeight="1" x14ac:dyDescent="0.35">
      <c r="B621" s="87" t="str">
        <f t="shared" si="68"/>
        <v/>
      </c>
      <c r="C621" s="106" t="str" cm="1">
        <f t="array" ref="C621">IF(B621="","",_xlfn.IFS(Payment_Freq="Monthly",EDATE(C620,1),Payment_Freq="Annually",EDATE(C620,12),Payment_Freq="Weekly",C620+7,Payment_Freq="Bi-Weekly",C620+14,Payment_Freq="Semi-Monthly",C620+15,Payment_Freq="Semi-Annually",EDATE(C620,6),Payment_Freq="Quarterly",EDATE(C620,4)))</f>
        <v/>
      </c>
      <c r="D621" s="78" t="str">
        <f t="shared" si="63"/>
        <v/>
      </c>
      <c r="E621" s="78" t="str">
        <f t="shared" si="69"/>
        <v/>
      </c>
      <c r="F621" s="78"/>
      <c r="G621" s="78" t="str">
        <f t="shared" si="64"/>
        <v/>
      </c>
      <c r="H621" s="78" t="str">
        <f t="shared" si="65"/>
        <v/>
      </c>
      <c r="I621" s="78" t="str">
        <f t="shared" si="66"/>
        <v/>
      </c>
      <c r="J621" s="78"/>
      <c r="K621" s="78" t="str">
        <f t="shared" si="67"/>
        <v/>
      </c>
      <c r="L621" s="78"/>
      <c r="M621" s="78" t="str">
        <f>IF(B621="","",IF(Rounding="Yes",ROUND(SUM($K$36:K621),2),SUM($K$36:K621)))</f>
        <v/>
      </c>
    </row>
    <row r="622" spans="2:13" ht="20" customHeight="1" x14ac:dyDescent="0.35">
      <c r="B622" s="87" t="str">
        <f t="shared" si="68"/>
        <v/>
      </c>
      <c r="C622" s="106" t="str" cm="1">
        <f t="array" ref="C622">IF(B622="","",_xlfn.IFS(Payment_Freq="Monthly",EDATE(C621,1),Payment_Freq="Annually",EDATE(C621,12),Payment_Freq="Weekly",C621+7,Payment_Freq="Bi-Weekly",C621+14,Payment_Freq="Semi-Monthly",C621+15,Payment_Freq="Semi-Annually",EDATE(C621,6),Payment_Freq="Quarterly",EDATE(C621,4)))</f>
        <v/>
      </c>
      <c r="D622" s="78" t="str">
        <f t="shared" si="63"/>
        <v/>
      </c>
      <c r="E622" s="78" t="str">
        <f t="shared" si="69"/>
        <v/>
      </c>
      <c r="F622" s="78"/>
      <c r="G622" s="78" t="str">
        <f t="shared" si="64"/>
        <v/>
      </c>
      <c r="H622" s="78" t="str">
        <f t="shared" si="65"/>
        <v/>
      </c>
      <c r="I622" s="78" t="str">
        <f t="shared" si="66"/>
        <v/>
      </c>
      <c r="J622" s="78"/>
      <c r="K622" s="78" t="str">
        <f t="shared" si="67"/>
        <v/>
      </c>
      <c r="L622" s="78"/>
      <c r="M622" s="78" t="str">
        <f>IF(B622="","",IF(Rounding="Yes",ROUND(SUM($K$36:K622),2),SUM($K$36:K622)))</f>
        <v/>
      </c>
    </row>
    <row r="623" spans="2:13" ht="20" customHeight="1" x14ac:dyDescent="0.35">
      <c r="B623" s="87" t="str">
        <f t="shared" si="68"/>
        <v/>
      </c>
      <c r="C623" s="106" t="str" cm="1">
        <f t="array" ref="C623">IF(B623="","",_xlfn.IFS(Payment_Freq="Monthly",EDATE(C622,1),Payment_Freq="Annually",EDATE(C622,12),Payment_Freq="Weekly",C622+7,Payment_Freq="Bi-Weekly",C622+14,Payment_Freq="Semi-Monthly",C622+15,Payment_Freq="Semi-Annually",EDATE(C622,6),Payment_Freq="Quarterly",EDATE(C622,4)))</f>
        <v/>
      </c>
      <c r="D623" s="78" t="str">
        <f t="shared" si="63"/>
        <v/>
      </c>
      <c r="E623" s="78" t="str">
        <f t="shared" si="69"/>
        <v/>
      </c>
      <c r="F623" s="78"/>
      <c r="G623" s="78" t="str">
        <f t="shared" si="64"/>
        <v/>
      </c>
      <c r="H623" s="78" t="str">
        <f t="shared" si="65"/>
        <v/>
      </c>
      <c r="I623" s="78" t="str">
        <f t="shared" si="66"/>
        <v/>
      </c>
      <c r="J623" s="78"/>
      <c r="K623" s="78" t="str">
        <f t="shared" si="67"/>
        <v/>
      </c>
      <c r="L623" s="78"/>
      <c r="M623" s="78" t="str">
        <f>IF(B623="","",IF(Rounding="Yes",ROUND(SUM($K$36:K623),2),SUM($K$36:K623)))</f>
        <v/>
      </c>
    </row>
    <row r="624" spans="2:13" ht="20" customHeight="1" x14ac:dyDescent="0.35">
      <c r="B624" s="87" t="str">
        <f t="shared" si="68"/>
        <v/>
      </c>
      <c r="C624" s="106" t="str" cm="1">
        <f t="array" ref="C624">IF(B624="","",_xlfn.IFS(Payment_Freq="Monthly",EDATE(C623,1),Payment_Freq="Annually",EDATE(C623,12),Payment_Freq="Weekly",C623+7,Payment_Freq="Bi-Weekly",C623+14,Payment_Freq="Semi-Monthly",C623+15,Payment_Freq="Semi-Annually",EDATE(C623,6),Payment_Freq="Quarterly",EDATE(C623,4)))</f>
        <v/>
      </c>
      <c r="D624" s="78" t="str">
        <f t="shared" si="63"/>
        <v/>
      </c>
      <c r="E624" s="78" t="str">
        <f t="shared" si="69"/>
        <v/>
      </c>
      <c r="F624" s="78"/>
      <c r="G624" s="78" t="str">
        <f t="shared" si="64"/>
        <v/>
      </c>
      <c r="H624" s="78" t="str">
        <f t="shared" si="65"/>
        <v/>
      </c>
      <c r="I624" s="78" t="str">
        <f t="shared" si="66"/>
        <v/>
      </c>
      <c r="J624" s="78"/>
      <c r="K624" s="78" t="str">
        <f t="shared" si="67"/>
        <v/>
      </c>
      <c r="L624" s="78"/>
      <c r="M624" s="78" t="str">
        <f>IF(B624="","",IF(Rounding="Yes",ROUND(SUM($K$36:K624),2),SUM($K$36:K624)))</f>
        <v/>
      </c>
    </row>
    <row r="625" spans="2:13" ht="20" customHeight="1" x14ac:dyDescent="0.35">
      <c r="B625" s="87" t="str">
        <f t="shared" si="68"/>
        <v/>
      </c>
      <c r="C625" s="106" t="str" cm="1">
        <f t="array" ref="C625">IF(B625="","",_xlfn.IFS(Payment_Freq="Monthly",EDATE(C624,1),Payment_Freq="Annually",EDATE(C624,12),Payment_Freq="Weekly",C624+7,Payment_Freq="Bi-Weekly",C624+14,Payment_Freq="Semi-Monthly",C624+15,Payment_Freq="Semi-Annually",EDATE(C624,6),Payment_Freq="Quarterly",EDATE(C624,4)))</f>
        <v/>
      </c>
      <c r="D625" s="78" t="str">
        <f t="shared" si="63"/>
        <v/>
      </c>
      <c r="E625" s="78" t="str">
        <f t="shared" si="69"/>
        <v/>
      </c>
      <c r="F625" s="78"/>
      <c r="G625" s="78" t="str">
        <f t="shared" si="64"/>
        <v/>
      </c>
      <c r="H625" s="78" t="str">
        <f t="shared" si="65"/>
        <v/>
      </c>
      <c r="I625" s="78" t="str">
        <f t="shared" si="66"/>
        <v/>
      </c>
      <c r="J625" s="78"/>
      <c r="K625" s="78" t="str">
        <f t="shared" si="67"/>
        <v/>
      </c>
      <c r="L625" s="78"/>
      <c r="M625" s="78" t="str">
        <f>IF(B625="","",IF(Rounding="Yes",ROUND(SUM($K$36:K625),2),SUM($K$36:K625)))</f>
        <v/>
      </c>
    </row>
    <row r="626" spans="2:13" ht="20" customHeight="1" x14ac:dyDescent="0.35">
      <c r="B626" s="87" t="str">
        <f t="shared" si="68"/>
        <v/>
      </c>
      <c r="C626" s="106" t="str" cm="1">
        <f t="array" ref="C626">IF(B626="","",_xlfn.IFS(Payment_Freq="Monthly",EDATE(C625,1),Payment_Freq="Annually",EDATE(C625,12),Payment_Freq="Weekly",C625+7,Payment_Freq="Bi-Weekly",C625+14,Payment_Freq="Semi-Monthly",C625+15,Payment_Freq="Semi-Annually",EDATE(C625,6),Payment_Freq="Quarterly",EDATE(C625,4)))</f>
        <v/>
      </c>
      <c r="D626" s="78" t="str">
        <f t="shared" si="63"/>
        <v/>
      </c>
      <c r="E626" s="78" t="str">
        <f t="shared" si="69"/>
        <v/>
      </c>
      <c r="F626" s="78"/>
      <c r="G626" s="78" t="str">
        <f t="shared" si="64"/>
        <v/>
      </c>
      <c r="H626" s="78" t="str">
        <f t="shared" si="65"/>
        <v/>
      </c>
      <c r="I626" s="78" t="str">
        <f t="shared" si="66"/>
        <v/>
      </c>
      <c r="J626" s="78"/>
      <c r="K626" s="78" t="str">
        <f t="shared" si="67"/>
        <v/>
      </c>
      <c r="L626" s="78"/>
      <c r="M626" s="78" t="str">
        <f>IF(B626="","",IF(Rounding="Yes",ROUND(SUM($K$36:K626),2),SUM($K$36:K626)))</f>
        <v/>
      </c>
    </row>
    <row r="627" spans="2:13" ht="20" customHeight="1" x14ac:dyDescent="0.35">
      <c r="B627" s="87" t="str">
        <f t="shared" si="68"/>
        <v/>
      </c>
      <c r="C627" s="106" t="str" cm="1">
        <f t="array" ref="C627">IF(B627="","",_xlfn.IFS(Payment_Freq="Monthly",EDATE(C626,1),Payment_Freq="Annually",EDATE(C626,12),Payment_Freq="Weekly",C626+7,Payment_Freq="Bi-Weekly",C626+14,Payment_Freq="Semi-Monthly",C626+15,Payment_Freq="Semi-Annually",EDATE(C626,6),Payment_Freq="Quarterly",EDATE(C626,4)))</f>
        <v/>
      </c>
      <c r="D627" s="78" t="str">
        <f t="shared" si="63"/>
        <v/>
      </c>
      <c r="E627" s="78" t="str">
        <f t="shared" si="69"/>
        <v/>
      </c>
      <c r="F627" s="78"/>
      <c r="G627" s="78" t="str">
        <f t="shared" si="64"/>
        <v/>
      </c>
      <c r="H627" s="78" t="str">
        <f t="shared" si="65"/>
        <v/>
      </c>
      <c r="I627" s="78" t="str">
        <f t="shared" si="66"/>
        <v/>
      </c>
      <c r="J627" s="78"/>
      <c r="K627" s="78" t="str">
        <f t="shared" si="67"/>
        <v/>
      </c>
      <c r="L627" s="78"/>
      <c r="M627" s="78" t="str">
        <f>IF(B627="","",IF(Rounding="Yes",ROUND(SUM($K$36:K627),2),SUM($K$36:K627)))</f>
        <v/>
      </c>
    </row>
    <row r="628" spans="2:13" ht="20" customHeight="1" x14ac:dyDescent="0.35">
      <c r="B628" s="87" t="str">
        <f t="shared" si="68"/>
        <v/>
      </c>
      <c r="C628" s="106" t="str" cm="1">
        <f t="array" ref="C628">IF(B628="","",_xlfn.IFS(Payment_Freq="Monthly",EDATE(C627,1),Payment_Freq="Annually",EDATE(C627,12),Payment_Freq="Weekly",C627+7,Payment_Freq="Bi-Weekly",C627+14,Payment_Freq="Semi-Monthly",C627+15,Payment_Freq="Semi-Annually",EDATE(C627,6),Payment_Freq="Quarterly",EDATE(C627,4)))</f>
        <v/>
      </c>
      <c r="D628" s="78" t="str">
        <f t="shared" si="63"/>
        <v/>
      </c>
      <c r="E628" s="78" t="str">
        <f t="shared" si="69"/>
        <v/>
      </c>
      <c r="F628" s="78"/>
      <c r="G628" s="78" t="str">
        <f t="shared" si="64"/>
        <v/>
      </c>
      <c r="H628" s="78" t="str">
        <f t="shared" si="65"/>
        <v/>
      </c>
      <c r="I628" s="78" t="str">
        <f t="shared" si="66"/>
        <v/>
      </c>
      <c r="J628" s="78"/>
      <c r="K628" s="78" t="str">
        <f t="shared" si="67"/>
        <v/>
      </c>
      <c r="L628" s="78"/>
      <c r="M628" s="78" t="str">
        <f>IF(B628="","",IF(Rounding="Yes",ROUND(SUM($K$36:K628),2),SUM($K$36:K628)))</f>
        <v/>
      </c>
    </row>
    <row r="629" spans="2:13" ht="20" customHeight="1" x14ac:dyDescent="0.35">
      <c r="B629" s="87" t="str">
        <f t="shared" si="68"/>
        <v/>
      </c>
      <c r="C629" s="106" t="str" cm="1">
        <f t="array" ref="C629">IF(B629="","",_xlfn.IFS(Payment_Freq="Monthly",EDATE(C628,1),Payment_Freq="Annually",EDATE(C628,12),Payment_Freq="Weekly",C628+7,Payment_Freq="Bi-Weekly",C628+14,Payment_Freq="Semi-Monthly",C628+15,Payment_Freq="Semi-Annually",EDATE(C628,6),Payment_Freq="Quarterly",EDATE(C628,4)))</f>
        <v/>
      </c>
      <c r="D629" s="78" t="str">
        <f t="shared" si="63"/>
        <v/>
      </c>
      <c r="E629" s="78" t="str">
        <f t="shared" si="69"/>
        <v/>
      </c>
      <c r="F629" s="78"/>
      <c r="G629" s="78" t="str">
        <f t="shared" si="64"/>
        <v/>
      </c>
      <c r="H629" s="78" t="str">
        <f t="shared" si="65"/>
        <v/>
      </c>
      <c r="I629" s="78" t="str">
        <f t="shared" si="66"/>
        <v/>
      </c>
      <c r="J629" s="78"/>
      <c r="K629" s="78" t="str">
        <f t="shared" si="67"/>
        <v/>
      </c>
      <c r="L629" s="78"/>
      <c r="M629" s="78" t="str">
        <f>IF(B629="","",IF(Rounding="Yes",ROUND(SUM($K$36:K629),2),SUM($K$36:K629)))</f>
        <v/>
      </c>
    </row>
    <row r="630" spans="2:13" ht="20" customHeight="1" x14ac:dyDescent="0.35">
      <c r="B630" s="87" t="str">
        <f t="shared" si="68"/>
        <v/>
      </c>
      <c r="C630" s="106" t="str" cm="1">
        <f t="array" ref="C630">IF(B630="","",_xlfn.IFS(Payment_Freq="Monthly",EDATE(C629,1),Payment_Freq="Annually",EDATE(C629,12),Payment_Freq="Weekly",C629+7,Payment_Freq="Bi-Weekly",C629+14,Payment_Freq="Semi-Monthly",C629+15,Payment_Freq="Semi-Annually",EDATE(C629,6),Payment_Freq="Quarterly",EDATE(C629,4)))</f>
        <v/>
      </c>
      <c r="D630" s="78" t="str">
        <f t="shared" si="63"/>
        <v/>
      </c>
      <c r="E630" s="78" t="str">
        <f t="shared" si="69"/>
        <v/>
      </c>
      <c r="F630" s="78"/>
      <c r="G630" s="78" t="str">
        <f t="shared" si="64"/>
        <v/>
      </c>
      <c r="H630" s="78" t="str">
        <f t="shared" si="65"/>
        <v/>
      </c>
      <c r="I630" s="78" t="str">
        <f t="shared" si="66"/>
        <v/>
      </c>
      <c r="J630" s="78"/>
      <c r="K630" s="78" t="str">
        <f t="shared" si="67"/>
        <v/>
      </c>
      <c r="L630" s="78"/>
      <c r="M630" s="78" t="str">
        <f>IF(B630="","",IF(Rounding="Yes",ROUND(SUM($K$36:K630),2),SUM($K$36:K630)))</f>
        <v/>
      </c>
    </row>
    <row r="631" spans="2:13" ht="20" customHeight="1" x14ac:dyDescent="0.35">
      <c r="B631" s="87" t="str">
        <f t="shared" si="68"/>
        <v/>
      </c>
      <c r="C631" s="106" t="str" cm="1">
        <f t="array" ref="C631">IF(B631="","",_xlfn.IFS(Payment_Freq="Monthly",EDATE(C630,1),Payment_Freq="Annually",EDATE(C630,12),Payment_Freq="Weekly",C630+7,Payment_Freq="Bi-Weekly",C630+14,Payment_Freq="Semi-Monthly",C630+15,Payment_Freq="Semi-Annually",EDATE(C630,6),Payment_Freq="Quarterly",EDATE(C630,4)))</f>
        <v/>
      </c>
      <c r="D631" s="78" t="str">
        <f t="shared" si="63"/>
        <v/>
      </c>
      <c r="E631" s="78" t="str">
        <f t="shared" si="69"/>
        <v/>
      </c>
      <c r="F631" s="78"/>
      <c r="G631" s="78" t="str">
        <f t="shared" si="64"/>
        <v/>
      </c>
      <c r="H631" s="78" t="str">
        <f t="shared" si="65"/>
        <v/>
      </c>
      <c r="I631" s="78" t="str">
        <f t="shared" si="66"/>
        <v/>
      </c>
      <c r="J631" s="78"/>
      <c r="K631" s="78" t="str">
        <f t="shared" si="67"/>
        <v/>
      </c>
      <c r="L631" s="78"/>
      <c r="M631" s="78" t="str">
        <f>IF(B631="","",IF(Rounding="Yes",ROUND(SUM($K$36:K631),2),SUM($K$36:K631)))</f>
        <v/>
      </c>
    </row>
    <row r="632" spans="2:13" ht="20" customHeight="1" x14ac:dyDescent="0.35">
      <c r="B632" s="87" t="str">
        <f t="shared" si="68"/>
        <v/>
      </c>
      <c r="C632" s="106" t="str" cm="1">
        <f t="array" ref="C632">IF(B632="","",_xlfn.IFS(Payment_Freq="Monthly",EDATE(C631,1),Payment_Freq="Annually",EDATE(C631,12),Payment_Freq="Weekly",C631+7,Payment_Freq="Bi-Weekly",C631+14,Payment_Freq="Semi-Monthly",C631+15,Payment_Freq="Semi-Annually",EDATE(C631,6),Payment_Freq="Quarterly",EDATE(C631,4)))</f>
        <v/>
      </c>
      <c r="D632" s="78" t="str">
        <f t="shared" si="63"/>
        <v/>
      </c>
      <c r="E632" s="78" t="str">
        <f t="shared" si="69"/>
        <v/>
      </c>
      <c r="F632" s="78"/>
      <c r="G632" s="78" t="str">
        <f t="shared" si="64"/>
        <v/>
      </c>
      <c r="H632" s="78" t="str">
        <f t="shared" si="65"/>
        <v/>
      </c>
      <c r="I632" s="78" t="str">
        <f t="shared" si="66"/>
        <v/>
      </c>
      <c r="J632" s="78"/>
      <c r="K632" s="78" t="str">
        <f t="shared" si="67"/>
        <v/>
      </c>
      <c r="L632" s="78"/>
      <c r="M632" s="78" t="str">
        <f>IF(B632="","",IF(Rounding="Yes",ROUND(SUM($K$36:K632),2),SUM($K$36:K632)))</f>
        <v/>
      </c>
    </row>
    <row r="633" spans="2:13" ht="20" customHeight="1" x14ac:dyDescent="0.35">
      <c r="B633" s="87" t="str">
        <f t="shared" si="68"/>
        <v/>
      </c>
      <c r="C633" s="106" t="str" cm="1">
        <f t="array" ref="C633">IF(B633="","",_xlfn.IFS(Payment_Freq="Monthly",EDATE(C632,1),Payment_Freq="Annually",EDATE(C632,12),Payment_Freq="Weekly",C632+7,Payment_Freq="Bi-Weekly",C632+14,Payment_Freq="Semi-Monthly",C632+15,Payment_Freq="Semi-Annually",EDATE(C632,6),Payment_Freq="Quarterly",EDATE(C632,4)))</f>
        <v/>
      </c>
      <c r="D633" s="78" t="str">
        <f t="shared" si="63"/>
        <v/>
      </c>
      <c r="E633" s="78" t="str">
        <f t="shared" si="69"/>
        <v/>
      </c>
      <c r="F633" s="78"/>
      <c r="G633" s="78" t="str">
        <f t="shared" si="64"/>
        <v/>
      </c>
      <c r="H633" s="78" t="str">
        <f t="shared" si="65"/>
        <v/>
      </c>
      <c r="I633" s="78" t="str">
        <f t="shared" si="66"/>
        <v/>
      </c>
      <c r="J633" s="78"/>
      <c r="K633" s="78" t="str">
        <f t="shared" si="67"/>
        <v/>
      </c>
      <c r="L633" s="78"/>
      <c r="M633" s="78" t="str">
        <f>IF(B633="","",IF(Rounding="Yes",ROUND(SUM($K$36:K633),2),SUM($K$36:K633)))</f>
        <v/>
      </c>
    </row>
    <row r="634" spans="2:13" ht="20" customHeight="1" x14ac:dyDescent="0.35">
      <c r="B634" s="87" t="str">
        <f t="shared" si="68"/>
        <v/>
      </c>
      <c r="C634" s="106" t="str" cm="1">
        <f t="array" ref="C634">IF(B634="","",_xlfn.IFS(Payment_Freq="Monthly",EDATE(C633,1),Payment_Freq="Annually",EDATE(C633,12),Payment_Freq="Weekly",C633+7,Payment_Freq="Bi-Weekly",C633+14,Payment_Freq="Semi-Monthly",C633+15,Payment_Freq="Semi-Annually",EDATE(C633,6),Payment_Freq="Quarterly",EDATE(C633,4)))</f>
        <v/>
      </c>
      <c r="D634" s="78" t="str">
        <f t="shared" si="63"/>
        <v/>
      </c>
      <c r="E634" s="78" t="str">
        <f t="shared" si="69"/>
        <v/>
      </c>
      <c r="F634" s="78"/>
      <c r="G634" s="78" t="str">
        <f t="shared" si="64"/>
        <v/>
      </c>
      <c r="H634" s="78" t="str">
        <f t="shared" si="65"/>
        <v/>
      </c>
      <c r="I634" s="78" t="str">
        <f t="shared" si="66"/>
        <v/>
      </c>
      <c r="J634" s="78"/>
      <c r="K634" s="78" t="str">
        <f t="shared" si="67"/>
        <v/>
      </c>
      <c r="L634" s="78"/>
      <c r="M634" s="78" t="str">
        <f>IF(B634="","",IF(Rounding="Yes",ROUND(SUM($K$36:K634),2),SUM($K$36:K634)))</f>
        <v/>
      </c>
    </row>
    <row r="635" spans="2:13" ht="20" customHeight="1" x14ac:dyDescent="0.35">
      <c r="B635" s="87" t="str">
        <f t="shared" si="68"/>
        <v/>
      </c>
      <c r="C635" s="106" t="str" cm="1">
        <f t="array" ref="C635">IF(B635="","",_xlfn.IFS(Payment_Freq="Monthly",EDATE(C634,1),Payment_Freq="Annually",EDATE(C634,12),Payment_Freq="Weekly",C634+7,Payment_Freq="Bi-Weekly",C634+14,Payment_Freq="Semi-Monthly",C634+15,Payment_Freq="Semi-Annually",EDATE(C634,6),Payment_Freq="Quarterly",EDATE(C634,4)))</f>
        <v/>
      </c>
      <c r="D635" s="78" t="str">
        <f t="shared" si="63"/>
        <v/>
      </c>
      <c r="E635" s="78" t="str">
        <f t="shared" si="69"/>
        <v/>
      </c>
      <c r="F635" s="78"/>
      <c r="G635" s="78" t="str">
        <f t="shared" si="64"/>
        <v/>
      </c>
      <c r="H635" s="78" t="str">
        <f t="shared" si="65"/>
        <v/>
      </c>
      <c r="I635" s="78" t="str">
        <f t="shared" si="66"/>
        <v/>
      </c>
      <c r="J635" s="78"/>
      <c r="K635" s="78" t="str">
        <f t="shared" si="67"/>
        <v/>
      </c>
      <c r="L635" s="78"/>
      <c r="M635" s="78" t="str">
        <f>IF(B635="","",IF(Rounding="Yes",ROUND(SUM($K$36:K635),2),SUM($K$36:K635)))</f>
        <v/>
      </c>
    </row>
    <row r="636" spans="2:13" ht="20" customHeight="1" x14ac:dyDescent="0.35">
      <c r="B636" s="87" t="str">
        <f t="shared" si="68"/>
        <v/>
      </c>
      <c r="C636" s="106" t="str" cm="1">
        <f t="array" ref="C636">IF(B636="","",_xlfn.IFS(Payment_Freq="Monthly",EDATE(C635,1),Payment_Freq="Annually",EDATE(C635,12),Payment_Freq="Weekly",C635+7,Payment_Freq="Bi-Weekly",C635+14,Payment_Freq="Semi-Monthly",C635+15,Payment_Freq="Semi-Annually",EDATE(C635,6),Payment_Freq="Quarterly",EDATE(C635,4)))</f>
        <v/>
      </c>
      <c r="D636" s="78" t="str">
        <f t="shared" si="63"/>
        <v/>
      </c>
      <c r="E636" s="78" t="str">
        <f t="shared" si="69"/>
        <v/>
      </c>
      <c r="F636" s="78"/>
      <c r="G636" s="78" t="str">
        <f t="shared" si="64"/>
        <v/>
      </c>
      <c r="H636" s="78" t="str">
        <f t="shared" si="65"/>
        <v/>
      </c>
      <c r="I636" s="78" t="str">
        <f t="shared" si="66"/>
        <v/>
      </c>
      <c r="J636" s="78"/>
      <c r="K636" s="78" t="str">
        <f t="shared" si="67"/>
        <v/>
      </c>
      <c r="L636" s="78"/>
      <c r="M636" s="78" t="str">
        <f>IF(B636="","",IF(Rounding="Yes",ROUND(SUM($K$36:K636),2),SUM($K$36:K636)))</f>
        <v/>
      </c>
    </row>
    <row r="637" spans="2:13" ht="20" customHeight="1" x14ac:dyDescent="0.35">
      <c r="B637" s="87" t="str">
        <f t="shared" si="68"/>
        <v/>
      </c>
      <c r="C637" s="106" t="str" cm="1">
        <f t="array" ref="C637">IF(B637="","",_xlfn.IFS(Payment_Freq="Monthly",EDATE(C636,1),Payment_Freq="Annually",EDATE(C636,12),Payment_Freq="Weekly",C636+7,Payment_Freq="Bi-Weekly",C636+14,Payment_Freq="Semi-Monthly",C636+15,Payment_Freq="Semi-Annually",EDATE(C636,6),Payment_Freq="Quarterly",EDATE(C636,4)))</f>
        <v/>
      </c>
      <c r="D637" s="78" t="str">
        <f t="shared" si="63"/>
        <v/>
      </c>
      <c r="E637" s="78" t="str">
        <f t="shared" si="69"/>
        <v/>
      </c>
      <c r="F637" s="78"/>
      <c r="G637" s="78" t="str">
        <f t="shared" si="64"/>
        <v/>
      </c>
      <c r="H637" s="78" t="str">
        <f t="shared" si="65"/>
        <v/>
      </c>
      <c r="I637" s="78" t="str">
        <f t="shared" si="66"/>
        <v/>
      </c>
      <c r="J637" s="78"/>
      <c r="K637" s="78" t="str">
        <f t="shared" si="67"/>
        <v/>
      </c>
      <c r="L637" s="78"/>
      <c r="M637" s="78" t="str">
        <f>IF(B637="","",IF(Rounding="Yes",ROUND(SUM($K$36:K637),2),SUM($K$36:K637)))</f>
        <v/>
      </c>
    </row>
    <row r="638" spans="2:13" ht="20" customHeight="1" x14ac:dyDescent="0.35">
      <c r="B638" s="87" t="str">
        <f t="shared" si="68"/>
        <v/>
      </c>
      <c r="C638" s="106" t="str" cm="1">
        <f t="array" ref="C638">IF(B638="","",_xlfn.IFS(Payment_Freq="Monthly",EDATE(C637,1),Payment_Freq="Annually",EDATE(C637,12),Payment_Freq="Weekly",C637+7,Payment_Freq="Bi-Weekly",C637+14,Payment_Freq="Semi-Monthly",C637+15,Payment_Freq="Semi-Annually",EDATE(C637,6),Payment_Freq="Quarterly",EDATE(C637,4)))</f>
        <v/>
      </c>
      <c r="D638" s="78" t="str">
        <f t="shared" si="63"/>
        <v/>
      </c>
      <c r="E638" s="78" t="str">
        <f t="shared" si="69"/>
        <v/>
      </c>
      <c r="F638" s="78"/>
      <c r="G638" s="78" t="str">
        <f t="shared" si="64"/>
        <v/>
      </c>
      <c r="H638" s="78" t="str">
        <f t="shared" si="65"/>
        <v/>
      </c>
      <c r="I638" s="78" t="str">
        <f t="shared" si="66"/>
        <v/>
      </c>
      <c r="J638" s="78"/>
      <c r="K638" s="78" t="str">
        <f t="shared" si="67"/>
        <v/>
      </c>
      <c r="L638" s="78"/>
      <c r="M638" s="78" t="str">
        <f>IF(B638="","",IF(Rounding="Yes",ROUND(SUM($K$36:K638),2),SUM($K$36:K638)))</f>
        <v/>
      </c>
    </row>
    <row r="639" spans="2:13" ht="20" customHeight="1" x14ac:dyDescent="0.35">
      <c r="B639" s="87" t="str">
        <f t="shared" si="68"/>
        <v/>
      </c>
      <c r="C639" s="106" t="str" cm="1">
        <f t="array" ref="C639">IF(B639="","",_xlfn.IFS(Payment_Freq="Monthly",EDATE(C638,1),Payment_Freq="Annually",EDATE(C638,12),Payment_Freq="Weekly",C638+7,Payment_Freq="Bi-Weekly",C638+14,Payment_Freq="Semi-Monthly",C638+15,Payment_Freq="Semi-Annually",EDATE(C638,6),Payment_Freq="Quarterly",EDATE(C638,4)))</f>
        <v/>
      </c>
      <c r="D639" s="78" t="str">
        <f t="shared" si="63"/>
        <v/>
      </c>
      <c r="E639" s="78" t="str">
        <f t="shared" si="69"/>
        <v/>
      </c>
      <c r="F639" s="78"/>
      <c r="G639" s="78" t="str">
        <f t="shared" si="64"/>
        <v/>
      </c>
      <c r="H639" s="78" t="str">
        <f t="shared" si="65"/>
        <v/>
      </c>
      <c r="I639" s="78" t="str">
        <f t="shared" si="66"/>
        <v/>
      </c>
      <c r="J639" s="78"/>
      <c r="K639" s="78" t="str">
        <f t="shared" si="67"/>
        <v/>
      </c>
      <c r="L639" s="78"/>
      <c r="M639" s="78" t="str">
        <f>IF(B639="","",IF(Rounding="Yes",ROUND(SUM($K$36:K639),2),SUM($K$36:K639)))</f>
        <v/>
      </c>
    </row>
    <row r="640" spans="2:13" ht="20" customHeight="1" x14ac:dyDescent="0.35">
      <c r="B640" s="87" t="str">
        <f t="shared" si="68"/>
        <v/>
      </c>
      <c r="C640" s="106" t="str" cm="1">
        <f t="array" ref="C640">IF(B640="","",_xlfn.IFS(Payment_Freq="Monthly",EDATE(C639,1),Payment_Freq="Annually",EDATE(C639,12),Payment_Freq="Weekly",C639+7,Payment_Freq="Bi-Weekly",C639+14,Payment_Freq="Semi-Monthly",C639+15,Payment_Freq="Semi-Annually",EDATE(C639,6),Payment_Freq="Quarterly",EDATE(C639,4)))</f>
        <v/>
      </c>
      <c r="D640" s="78" t="str">
        <f t="shared" si="63"/>
        <v/>
      </c>
      <c r="E640" s="78" t="str">
        <f t="shared" si="69"/>
        <v/>
      </c>
      <c r="F640" s="78"/>
      <c r="G640" s="78" t="str">
        <f t="shared" si="64"/>
        <v/>
      </c>
      <c r="H640" s="78" t="str">
        <f t="shared" si="65"/>
        <v/>
      </c>
      <c r="I640" s="78" t="str">
        <f t="shared" si="66"/>
        <v/>
      </c>
      <c r="J640" s="78"/>
      <c r="K640" s="78" t="str">
        <f t="shared" si="67"/>
        <v/>
      </c>
      <c r="L640" s="78"/>
      <c r="M640" s="78" t="str">
        <f>IF(B640="","",IF(Rounding="Yes",ROUND(SUM($K$36:K640),2),SUM($K$36:K640)))</f>
        <v/>
      </c>
    </row>
    <row r="641" spans="2:13" ht="20" customHeight="1" x14ac:dyDescent="0.35">
      <c r="B641" s="87" t="str">
        <f t="shared" si="68"/>
        <v/>
      </c>
      <c r="C641" s="106" t="str" cm="1">
        <f t="array" ref="C641">IF(B641="","",_xlfn.IFS(Payment_Freq="Monthly",EDATE(C640,1),Payment_Freq="Annually",EDATE(C640,12),Payment_Freq="Weekly",C640+7,Payment_Freq="Bi-Weekly",C640+14,Payment_Freq="Semi-Monthly",C640+15,Payment_Freq="Semi-Annually",EDATE(C640,6),Payment_Freq="Quarterly",EDATE(C640,4)))</f>
        <v/>
      </c>
      <c r="D641" s="78" t="str">
        <f t="shared" si="63"/>
        <v/>
      </c>
      <c r="E641" s="78" t="str">
        <f t="shared" si="69"/>
        <v/>
      </c>
      <c r="F641" s="78"/>
      <c r="G641" s="78" t="str">
        <f t="shared" si="64"/>
        <v/>
      </c>
      <c r="H641" s="78" t="str">
        <f t="shared" si="65"/>
        <v/>
      </c>
      <c r="I641" s="78" t="str">
        <f t="shared" si="66"/>
        <v/>
      </c>
      <c r="J641" s="78"/>
      <c r="K641" s="78" t="str">
        <f t="shared" si="67"/>
        <v/>
      </c>
      <c r="L641" s="78"/>
      <c r="M641" s="78" t="str">
        <f>IF(B641="","",IF(Rounding="Yes",ROUND(SUM($K$36:K641),2),SUM($K$36:K641)))</f>
        <v/>
      </c>
    </row>
    <row r="642" spans="2:13" ht="20" customHeight="1" x14ac:dyDescent="0.35">
      <c r="B642" s="87" t="str">
        <f t="shared" si="68"/>
        <v/>
      </c>
      <c r="C642" s="106" t="str" cm="1">
        <f t="array" ref="C642">IF(B642="","",_xlfn.IFS(Payment_Freq="Monthly",EDATE(C641,1),Payment_Freq="Annually",EDATE(C641,12),Payment_Freq="Weekly",C641+7,Payment_Freq="Bi-Weekly",C641+14,Payment_Freq="Semi-Monthly",C641+15,Payment_Freq="Semi-Annually",EDATE(C641,6),Payment_Freq="Quarterly",EDATE(C641,4)))</f>
        <v/>
      </c>
      <c r="D642" s="78" t="str">
        <f t="shared" si="63"/>
        <v/>
      </c>
      <c r="E642" s="78" t="str">
        <f t="shared" si="69"/>
        <v/>
      </c>
      <c r="F642" s="78"/>
      <c r="G642" s="78" t="str">
        <f t="shared" si="64"/>
        <v/>
      </c>
      <c r="H642" s="78" t="str">
        <f t="shared" si="65"/>
        <v/>
      </c>
      <c r="I642" s="78" t="str">
        <f t="shared" si="66"/>
        <v/>
      </c>
      <c r="J642" s="78"/>
      <c r="K642" s="78" t="str">
        <f t="shared" si="67"/>
        <v/>
      </c>
      <c r="L642" s="78"/>
      <c r="M642" s="78" t="str">
        <f>IF(B642="","",IF(Rounding="Yes",ROUND(SUM($K$36:K642),2),SUM($K$36:K642)))</f>
        <v/>
      </c>
    </row>
    <row r="643" spans="2:13" ht="20" customHeight="1" x14ac:dyDescent="0.35">
      <c r="B643" s="87" t="str">
        <f t="shared" si="68"/>
        <v/>
      </c>
      <c r="C643" s="106" t="str" cm="1">
        <f t="array" ref="C643">IF(B643="","",_xlfn.IFS(Payment_Freq="Monthly",EDATE(C642,1),Payment_Freq="Annually",EDATE(C642,12),Payment_Freq="Weekly",C642+7,Payment_Freq="Bi-Weekly",C642+14,Payment_Freq="Semi-Monthly",C642+15,Payment_Freq="Semi-Annually",EDATE(C642,6),Payment_Freq="Quarterly",EDATE(C642,4)))</f>
        <v/>
      </c>
      <c r="D643" s="78" t="str">
        <f t="shared" si="63"/>
        <v/>
      </c>
      <c r="E643" s="78" t="str">
        <f t="shared" si="69"/>
        <v/>
      </c>
      <c r="F643" s="78"/>
      <c r="G643" s="78" t="str">
        <f t="shared" si="64"/>
        <v/>
      </c>
      <c r="H643" s="78" t="str">
        <f t="shared" si="65"/>
        <v/>
      </c>
      <c r="I643" s="78" t="str">
        <f t="shared" si="66"/>
        <v/>
      </c>
      <c r="J643" s="78"/>
      <c r="K643" s="78" t="str">
        <f t="shared" si="67"/>
        <v/>
      </c>
      <c r="L643" s="78"/>
      <c r="M643" s="78" t="str">
        <f>IF(B643="","",IF(Rounding="Yes",ROUND(SUM($K$36:K643),2),SUM($K$36:K643)))</f>
        <v/>
      </c>
    </row>
    <row r="644" spans="2:13" ht="20" customHeight="1" x14ac:dyDescent="0.35">
      <c r="B644" s="87" t="str">
        <f t="shared" si="68"/>
        <v/>
      </c>
      <c r="C644" s="106" t="str" cm="1">
        <f t="array" ref="C644">IF(B644="","",_xlfn.IFS(Payment_Freq="Monthly",EDATE(C643,1),Payment_Freq="Annually",EDATE(C643,12),Payment_Freq="Weekly",C643+7,Payment_Freq="Bi-Weekly",C643+14,Payment_Freq="Semi-Monthly",C643+15,Payment_Freq="Semi-Annually",EDATE(C643,6),Payment_Freq="Quarterly",EDATE(C643,4)))</f>
        <v/>
      </c>
      <c r="D644" s="78" t="str">
        <f t="shared" si="63"/>
        <v/>
      </c>
      <c r="E644" s="78" t="str">
        <f t="shared" si="69"/>
        <v/>
      </c>
      <c r="F644" s="78"/>
      <c r="G644" s="78" t="str">
        <f t="shared" si="64"/>
        <v/>
      </c>
      <c r="H644" s="78" t="str">
        <f t="shared" si="65"/>
        <v/>
      </c>
      <c r="I644" s="78" t="str">
        <f t="shared" si="66"/>
        <v/>
      </c>
      <c r="J644" s="78"/>
      <c r="K644" s="78" t="str">
        <f t="shared" si="67"/>
        <v/>
      </c>
      <c r="L644" s="78"/>
      <c r="M644" s="78" t="str">
        <f>IF(B644="","",IF(Rounding="Yes",ROUND(SUM($K$36:K644),2),SUM($K$36:K644)))</f>
        <v/>
      </c>
    </row>
    <row r="645" spans="2:13" ht="20" customHeight="1" x14ac:dyDescent="0.35">
      <c r="B645" s="87" t="str">
        <f t="shared" si="68"/>
        <v/>
      </c>
      <c r="C645" s="106" t="str" cm="1">
        <f t="array" ref="C645">IF(B645="","",_xlfn.IFS(Payment_Freq="Monthly",EDATE(C644,1),Payment_Freq="Annually",EDATE(C644,12),Payment_Freq="Weekly",C644+7,Payment_Freq="Bi-Weekly",C644+14,Payment_Freq="Semi-Monthly",C644+15,Payment_Freq="Semi-Annually",EDATE(C644,6),Payment_Freq="Quarterly",EDATE(C644,4)))</f>
        <v/>
      </c>
      <c r="D645" s="78" t="str">
        <f t="shared" si="63"/>
        <v/>
      </c>
      <c r="E645" s="78" t="str">
        <f t="shared" si="69"/>
        <v/>
      </c>
      <c r="F645" s="78"/>
      <c r="G645" s="78" t="str">
        <f t="shared" si="64"/>
        <v/>
      </c>
      <c r="H645" s="78" t="str">
        <f t="shared" si="65"/>
        <v/>
      </c>
      <c r="I645" s="78" t="str">
        <f t="shared" si="66"/>
        <v/>
      </c>
      <c r="J645" s="78"/>
      <c r="K645" s="78" t="str">
        <f t="shared" si="67"/>
        <v/>
      </c>
      <c r="L645" s="78"/>
      <c r="M645" s="78" t="str">
        <f>IF(B645="","",IF(Rounding="Yes",ROUND(SUM($K$36:K645),2),SUM($K$36:K645)))</f>
        <v/>
      </c>
    </row>
    <row r="646" spans="2:13" ht="20" customHeight="1" x14ac:dyDescent="0.35">
      <c r="B646" s="87" t="str">
        <f t="shared" si="68"/>
        <v/>
      </c>
      <c r="C646" s="106" t="str" cm="1">
        <f t="array" ref="C646">IF(B646="","",_xlfn.IFS(Payment_Freq="Monthly",EDATE(C645,1),Payment_Freq="Annually",EDATE(C645,12),Payment_Freq="Weekly",C645+7,Payment_Freq="Bi-Weekly",C645+14,Payment_Freq="Semi-Monthly",C645+15,Payment_Freq="Semi-Annually",EDATE(C645,6),Payment_Freq="Quarterly",EDATE(C645,4)))</f>
        <v/>
      </c>
      <c r="D646" s="78" t="str">
        <f t="shared" si="63"/>
        <v/>
      </c>
      <c r="E646" s="78" t="str">
        <f t="shared" si="69"/>
        <v/>
      </c>
      <c r="F646" s="78"/>
      <c r="G646" s="78" t="str">
        <f t="shared" si="64"/>
        <v/>
      </c>
      <c r="H646" s="78" t="str">
        <f t="shared" si="65"/>
        <v/>
      </c>
      <c r="I646" s="78" t="str">
        <f t="shared" si="66"/>
        <v/>
      </c>
      <c r="J646" s="78"/>
      <c r="K646" s="78" t="str">
        <f t="shared" si="67"/>
        <v/>
      </c>
      <c r="L646" s="78"/>
      <c r="M646" s="78" t="str">
        <f>IF(B646="","",IF(Rounding="Yes",ROUND(SUM($K$36:K646),2),SUM($K$36:K646)))</f>
        <v/>
      </c>
    </row>
    <row r="647" spans="2:13" ht="20" customHeight="1" x14ac:dyDescent="0.35">
      <c r="B647" s="87" t="str">
        <f t="shared" si="68"/>
        <v/>
      </c>
      <c r="C647" s="106" t="str" cm="1">
        <f t="array" ref="C647">IF(B647="","",_xlfn.IFS(Payment_Freq="Monthly",EDATE(C646,1),Payment_Freq="Annually",EDATE(C646,12),Payment_Freq="Weekly",C646+7,Payment_Freq="Bi-Weekly",C646+14,Payment_Freq="Semi-Monthly",C646+15,Payment_Freq="Semi-Annually",EDATE(C646,6),Payment_Freq="Quarterly",EDATE(C646,4)))</f>
        <v/>
      </c>
      <c r="D647" s="78" t="str">
        <f t="shared" si="63"/>
        <v/>
      </c>
      <c r="E647" s="78" t="str">
        <f t="shared" si="69"/>
        <v/>
      </c>
      <c r="F647" s="78"/>
      <c r="G647" s="78" t="str">
        <f t="shared" si="64"/>
        <v/>
      </c>
      <c r="H647" s="78" t="str">
        <f t="shared" si="65"/>
        <v/>
      </c>
      <c r="I647" s="78" t="str">
        <f t="shared" si="66"/>
        <v/>
      </c>
      <c r="J647" s="78"/>
      <c r="K647" s="78" t="str">
        <f t="shared" si="67"/>
        <v/>
      </c>
      <c r="L647" s="78"/>
      <c r="M647" s="78" t="str">
        <f>IF(B647="","",IF(Rounding="Yes",ROUND(SUM($K$36:K647),2),SUM($K$36:K647)))</f>
        <v/>
      </c>
    </row>
    <row r="648" spans="2:13" ht="20" customHeight="1" x14ac:dyDescent="0.35">
      <c r="B648" s="87" t="str">
        <f t="shared" si="68"/>
        <v/>
      </c>
      <c r="C648" s="106" t="str" cm="1">
        <f t="array" ref="C648">IF(B648="","",_xlfn.IFS(Payment_Freq="Monthly",EDATE(C647,1),Payment_Freq="Annually",EDATE(C647,12),Payment_Freq="Weekly",C647+7,Payment_Freq="Bi-Weekly",C647+14,Payment_Freq="Semi-Monthly",C647+15,Payment_Freq="Semi-Annually",EDATE(C647,6),Payment_Freq="Quarterly",EDATE(C647,4)))</f>
        <v/>
      </c>
      <c r="D648" s="78" t="str">
        <f t="shared" si="63"/>
        <v/>
      </c>
      <c r="E648" s="78" t="str">
        <f t="shared" si="69"/>
        <v/>
      </c>
      <c r="F648" s="78"/>
      <c r="G648" s="78" t="str">
        <f t="shared" si="64"/>
        <v/>
      </c>
      <c r="H648" s="78" t="str">
        <f t="shared" si="65"/>
        <v/>
      </c>
      <c r="I648" s="78" t="str">
        <f t="shared" si="66"/>
        <v/>
      </c>
      <c r="J648" s="78"/>
      <c r="K648" s="78" t="str">
        <f t="shared" si="67"/>
        <v/>
      </c>
      <c r="L648" s="78"/>
      <c r="M648" s="78" t="str">
        <f>IF(B648="","",IF(Rounding="Yes",ROUND(SUM($K$36:K648),2),SUM($K$36:K648)))</f>
        <v/>
      </c>
    </row>
    <row r="649" spans="2:13" ht="20" customHeight="1" x14ac:dyDescent="0.35">
      <c r="B649" s="87" t="str">
        <f t="shared" si="68"/>
        <v/>
      </c>
      <c r="C649" s="106" t="str" cm="1">
        <f t="array" ref="C649">IF(B649="","",_xlfn.IFS(Payment_Freq="Monthly",EDATE(C648,1),Payment_Freq="Annually",EDATE(C648,12),Payment_Freq="Weekly",C648+7,Payment_Freq="Bi-Weekly",C648+14,Payment_Freq="Semi-Monthly",C648+15,Payment_Freq="Semi-Annually",EDATE(C648,6),Payment_Freq="Quarterly",EDATE(C648,4)))</f>
        <v/>
      </c>
      <c r="D649" s="78" t="str">
        <f t="shared" si="63"/>
        <v/>
      </c>
      <c r="E649" s="78" t="str">
        <f t="shared" si="69"/>
        <v/>
      </c>
      <c r="F649" s="78"/>
      <c r="G649" s="78" t="str">
        <f t="shared" si="64"/>
        <v/>
      </c>
      <c r="H649" s="78" t="str">
        <f t="shared" si="65"/>
        <v/>
      </c>
      <c r="I649" s="78" t="str">
        <f t="shared" si="66"/>
        <v/>
      </c>
      <c r="J649" s="78"/>
      <c r="K649" s="78" t="str">
        <f t="shared" si="67"/>
        <v/>
      </c>
      <c r="L649" s="78"/>
      <c r="M649" s="78" t="str">
        <f>IF(B649="","",IF(Rounding="Yes",ROUND(SUM($K$36:K649),2),SUM($K$36:K649)))</f>
        <v/>
      </c>
    </row>
    <row r="650" spans="2:13" ht="20" customHeight="1" x14ac:dyDescent="0.35">
      <c r="B650" s="87" t="str">
        <f t="shared" si="68"/>
        <v/>
      </c>
      <c r="C650" s="106" t="str" cm="1">
        <f t="array" ref="C650">IF(B650="","",_xlfn.IFS(Payment_Freq="Monthly",EDATE(C649,1),Payment_Freq="Annually",EDATE(C649,12),Payment_Freq="Weekly",C649+7,Payment_Freq="Bi-Weekly",C649+14,Payment_Freq="Semi-Monthly",C649+15,Payment_Freq="Semi-Annually",EDATE(C649,6),Payment_Freq="Quarterly",EDATE(C649,4)))</f>
        <v/>
      </c>
      <c r="D650" s="78" t="str">
        <f t="shared" si="63"/>
        <v/>
      </c>
      <c r="E650" s="78" t="str">
        <f t="shared" si="69"/>
        <v/>
      </c>
      <c r="F650" s="78"/>
      <c r="G650" s="78" t="str">
        <f t="shared" si="64"/>
        <v/>
      </c>
      <c r="H650" s="78" t="str">
        <f t="shared" si="65"/>
        <v/>
      </c>
      <c r="I650" s="78" t="str">
        <f t="shared" si="66"/>
        <v/>
      </c>
      <c r="J650" s="78"/>
      <c r="K650" s="78" t="str">
        <f t="shared" si="67"/>
        <v/>
      </c>
      <c r="L650" s="78"/>
      <c r="M650" s="78" t="str">
        <f>IF(B650="","",IF(Rounding="Yes",ROUND(SUM($K$36:K650),2),SUM($K$36:K650)))</f>
        <v/>
      </c>
    </row>
    <row r="651" spans="2:13" ht="20" customHeight="1" x14ac:dyDescent="0.35">
      <c r="B651" s="87" t="str">
        <f t="shared" si="68"/>
        <v/>
      </c>
      <c r="C651" s="106" t="str" cm="1">
        <f t="array" ref="C651">IF(B651="","",_xlfn.IFS(Payment_Freq="Monthly",EDATE(C650,1),Payment_Freq="Annually",EDATE(C650,12),Payment_Freq="Weekly",C650+7,Payment_Freq="Bi-Weekly",C650+14,Payment_Freq="Semi-Monthly",C650+15,Payment_Freq="Semi-Annually",EDATE(C650,6),Payment_Freq="Quarterly",EDATE(C650,4)))</f>
        <v/>
      </c>
      <c r="D651" s="78" t="str">
        <f t="shared" si="63"/>
        <v/>
      </c>
      <c r="E651" s="78" t="str">
        <f t="shared" si="69"/>
        <v/>
      </c>
      <c r="F651" s="78"/>
      <c r="G651" s="78" t="str">
        <f t="shared" si="64"/>
        <v/>
      </c>
      <c r="H651" s="78" t="str">
        <f t="shared" si="65"/>
        <v/>
      </c>
      <c r="I651" s="78" t="str">
        <f t="shared" si="66"/>
        <v/>
      </c>
      <c r="J651" s="78"/>
      <c r="K651" s="78" t="str">
        <f t="shared" si="67"/>
        <v/>
      </c>
      <c r="L651" s="78"/>
      <c r="M651" s="78" t="str">
        <f>IF(B651="","",IF(Rounding="Yes",ROUND(SUM($K$36:K651),2),SUM($K$36:K651)))</f>
        <v/>
      </c>
    </row>
    <row r="652" spans="2:13" ht="20" customHeight="1" x14ac:dyDescent="0.35">
      <c r="B652" s="87" t="str">
        <f t="shared" si="68"/>
        <v/>
      </c>
      <c r="C652" s="106" t="str" cm="1">
        <f t="array" ref="C652">IF(B652="","",_xlfn.IFS(Payment_Freq="Monthly",EDATE(C651,1),Payment_Freq="Annually",EDATE(C651,12),Payment_Freq="Weekly",C651+7,Payment_Freq="Bi-Weekly",C651+14,Payment_Freq="Semi-Monthly",C651+15,Payment_Freq="Semi-Annually",EDATE(C651,6),Payment_Freq="Quarterly",EDATE(C651,4)))</f>
        <v/>
      </c>
      <c r="D652" s="78" t="str">
        <f t="shared" si="63"/>
        <v/>
      </c>
      <c r="E652" s="78" t="str">
        <f t="shared" si="69"/>
        <v/>
      </c>
      <c r="F652" s="78"/>
      <c r="G652" s="78" t="str">
        <f t="shared" si="64"/>
        <v/>
      </c>
      <c r="H652" s="78" t="str">
        <f t="shared" si="65"/>
        <v/>
      </c>
      <c r="I652" s="78" t="str">
        <f t="shared" si="66"/>
        <v/>
      </c>
      <c r="J652" s="78"/>
      <c r="K652" s="78" t="str">
        <f t="shared" si="67"/>
        <v/>
      </c>
      <c r="L652" s="78"/>
      <c r="M652" s="78" t="str">
        <f>IF(B652="","",IF(Rounding="Yes",ROUND(SUM($K$36:K652),2),SUM($K$36:K652)))</f>
        <v/>
      </c>
    </row>
    <row r="653" spans="2:13" ht="20" customHeight="1" x14ac:dyDescent="0.35">
      <c r="B653" s="87" t="str">
        <f t="shared" si="68"/>
        <v/>
      </c>
      <c r="C653" s="106" t="str" cm="1">
        <f t="array" ref="C653">IF(B653="","",_xlfn.IFS(Payment_Freq="Monthly",EDATE(C652,1),Payment_Freq="Annually",EDATE(C652,12),Payment_Freq="Weekly",C652+7,Payment_Freq="Bi-Weekly",C652+14,Payment_Freq="Semi-Monthly",C652+15,Payment_Freq="Semi-Annually",EDATE(C652,6),Payment_Freq="Quarterly",EDATE(C652,4)))</f>
        <v/>
      </c>
      <c r="D653" s="78" t="str">
        <f t="shared" si="63"/>
        <v/>
      </c>
      <c r="E653" s="78" t="str">
        <f t="shared" si="69"/>
        <v/>
      </c>
      <c r="F653" s="78"/>
      <c r="G653" s="78" t="str">
        <f t="shared" si="64"/>
        <v/>
      </c>
      <c r="H653" s="78" t="str">
        <f t="shared" si="65"/>
        <v/>
      </c>
      <c r="I653" s="78" t="str">
        <f t="shared" si="66"/>
        <v/>
      </c>
      <c r="J653" s="78"/>
      <c r="K653" s="78" t="str">
        <f t="shared" si="67"/>
        <v/>
      </c>
      <c r="L653" s="78"/>
      <c r="M653" s="78" t="str">
        <f>IF(B653="","",IF(Rounding="Yes",ROUND(SUM($K$36:K653),2),SUM($K$36:K653)))</f>
        <v/>
      </c>
    </row>
    <row r="654" spans="2:13" ht="20" customHeight="1" x14ac:dyDescent="0.35">
      <c r="B654" s="87" t="str">
        <f t="shared" si="68"/>
        <v/>
      </c>
      <c r="C654" s="106" t="str" cm="1">
        <f t="array" ref="C654">IF(B654="","",_xlfn.IFS(Payment_Freq="Monthly",EDATE(C653,1),Payment_Freq="Annually",EDATE(C653,12),Payment_Freq="Weekly",C653+7,Payment_Freq="Bi-Weekly",C653+14,Payment_Freq="Semi-Monthly",C653+15,Payment_Freq="Semi-Annually",EDATE(C653,6),Payment_Freq="Quarterly",EDATE(C653,4)))</f>
        <v/>
      </c>
      <c r="D654" s="78" t="str">
        <f t="shared" si="63"/>
        <v/>
      </c>
      <c r="E654" s="78" t="str">
        <f t="shared" si="69"/>
        <v/>
      </c>
      <c r="F654" s="78"/>
      <c r="G654" s="78" t="str">
        <f t="shared" si="64"/>
        <v/>
      </c>
      <c r="H654" s="78" t="str">
        <f t="shared" si="65"/>
        <v/>
      </c>
      <c r="I654" s="78" t="str">
        <f t="shared" si="66"/>
        <v/>
      </c>
      <c r="J654" s="78"/>
      <c r="K654" s="78" t="str">
        <f t="shared" si="67"/>
        <v/>
      </c>
      <c r="L654" s="78"/>
      <c r="M654" s="78" t="str">
        <f>IF(B654="","",IF(Rounding="Yes",ROUND(SUM($K$36:K654),2),SUM($K$36:K654)))</f>
        <v/>
      </c>
    </row>
    <row r="655" spans="2:13" ht="20" customHeight="1" x14ac:dyDescent="0.35">
      <c r="B655" s="87" t="str">
        <f t="shared" si="68"/>
        <v/>
      </c>
      <c r="C655" s="106" t="str" cm="1">
        <f t="array" ref="C655">IF(B655="","",_xlfn.IFS(Payment_Freq="Monthly",EDATE(C654,1),Payment_Freq="Annually",EDATE(C654,12),Payment_Freq="Weekly",C654+7,Payment_Freq="Bi-Weekly",C654+14,Payment_Freq="Semi-Monthly",C654+15,Payment_Freq="Semi-Annually",EDATE(C654,6),Payment_Freq="Quarterly",EDATE(C654,4)))</f>
        <v/>
      </c>
      <c r="D655" s="78" t="str">
        <f t="shared" si="63"/>
        <v/>
      </c>
      <c r="E655" s="78" t="str">
        <f t="shared" si="69"/>
        <v/>
      </c>
      <c r="F655" s="78"/>
      <c r="G655" s="78" t="str">
        <f t="shared" si="64"/>
        <v/>
      </c>
      <c r="H655" s="78" t="str">
        <f t="shared" si="65"/>
        <v/>
      </c>
      <c r="I655" s="78" t="str">
        <f t="shared" si="66"/>
        <v/>
      </c>
      <c r="J655" s="78"/>
      <c r="K655" s="78" t="str">
        <f t="shared" si="67"/>
        <v/>
      </c>
      <c r="L655" s="78"/>
      <c r="M655" s="78" t="str">
        <f>IF(B655="","",IF(Rounding="Yes",ROUND(SUM($K$36:K655),2),SUM($K$36:K655)))</f>
        <v/>
      </c>
    </row>
    <row r="656" spans="2:13" ht="20" customHeight="1" x14ac:dyDescent="0.35">
      <c r="B656" s="87" t="str">
        <f t="shared" si="68"/>
        <v/>
      </c>
      <c r="C656" s="106" t="str" cm="1">
        <f t="array" ref="C656">IF(B656="","",_xlfn.IFS(Payment_Freq="Monthly",EDATE(C655,1),Payment_Freq="Annually",EDATE(C655,12),Payment_Freq="Weekly",C655+7,Payment_Freq="Bi-Weekly",C655+14,Payment_Freq="Semi-Monthly",C655+15,Payment_Freq="Semi-Annually",EDATE(C655,6),Payment_Freq="Quarterly",EDATE(C655,4)))</f>
        <v/>
      </c>
      <c r="D656" s="78" t="str">
        <f t="shared" si="63"/>
        <v/>
      </c>
      <c r="E656" s="78" t="str">
        <f t="shared" si="69"/>
        <v/>
      </c>
      <c r="F656" s="78"/>
      <c r="G656" s="78" t="str">
        <f t="shared" si="64"/>
        <v/>
      </c>
      <c r="H656" s="78" t="str">
        <f t="shared" si="65"/>
        <v/>
      </c>
      <c r="I656" s="78" t="str">
        <f t="shared" si="66"/>
        <v/>
      </c>
      <c r="J656" s="78"/>
      <c r="K656" s="78" t="str">
        <f t="shared" si="67"/>
        <v/>
      </c>
      <c r="L656" s="78"/>
      <c r="M656" s="78" t="str">
        <f>IF(B656="","",IF(Rounding="Yes",ROUND(SUM($K$36:K656),2),SUM($K$36:K656)))</f>
        <v/>
      </c>
    </row>
    <row r="657" spans="2:13" ht="20" customHeight="1" x14ac:dyDescent="0.35">
      <c r="B657" s="87" t="str">
        <f t="shared" si="68"/>
        <v/>
      </c>
      <c r="C657" s="106" t="str" cm="1">
        <f t="array" ref="C657">IF(B657="","",_xlfn.IFS(Payment_Freq="Monthly",EDATE(C656,1),Payment_Freq="Annually",EDATE(C656,12),Payment_Freq="Weekly",C656+7,Payment_Freq="Bi-Weekly",C656+14,Payment_Freq="Semi-Monthly",C656+15,Payment_Freq="Semi-Annually",EDATE(C656,6),Payment_Freq="Quarterly",EDATE(C656,4)))</f>
        <v/>
      </c>
      <c r="D657" s="78" t="str">
        <f t="shared" si="63"/>
        <v/>
      </c>
      <c r="E657" s="78" t="str">
        <f t="shared" si="69"/>
        <v/>
      </c>
      <c r="F657" s="78"/>
      <c r="G657" s="78" t="str">
        <f t="shared" si="64"/>
        <v/>
      </c>
      <c r="H657" s="78" t="str">
        <f t="shared" si="65"/>
        <v/>
      </c>
      <c r="I657" s="78" t="str">
        <f t="shared" si="66"/>
        <v/>
      </c>
      <c r="J657" s="78"/>
      <c r="K657" s="78" t="str">
        <f t="shared" si="67"/>
        <v/>
      </c>
      <c r="L657" s="78"/>
      <c r="M657" s="78" t="str">
        <f>IF(B657="","",IF(Rounding="Yes",ROUND(SUM($K$36:K657),2),SUM($K$36:K657)))</f>
        <v/>
      </c>
    </row>
    <row r="658" spans="2:13" ht="20" customHeight="1" x14ac:dyDescent="0.35">
      <c r="B658" s="87" t="str">
        <f t="shared" si="68"/>
        <v/>
      </c>
      <c r="C658" s="106" t="str" cm="1">
        <f t="array" ref="C658">IF(B658="","",_xlfn.IFS(Payment_Freq="Monthly",EDATE(C657,1),Payment_Freq="Annually",EDATE(C657,12),Payment_Freq="Weekly",C657+7,Payment_Freq="Bi-Weekly",C657+14,Payment_Freq="Semi-Monthly",C657+15,Payment_Freq="Semi-Annually",EDATE(C657,6),Payment_Freq="Quarterly",EDATE(C657,4)))</f>
        <v/>
      </c>
      <c r="D658" s="78" t="str">
        <f t="shared" si="63"/>
        <v/>
      </c>
      <c r="E658" s="78" t="str">
        <f t="shared" si="69"/>
        <v/>
      </c>
      <c r="F658" s="78"/>
      <c r="G658" s="78" t="str">
        <f t="shared" si="64"/>
        <v/>
      </c>
      <c r="H658" s="78" t="str">
        <f t="shared" si="65"/>
        <v/>
      </c>
      <c r="I658" s="78" t="str">
        <f t="shared" si="66"/>
        <v/>
      </c>
      <c r="J658" s="78"/>
      <c r="K658" s="78" t="str">
        <f t="shared" si="67"/>
        <v/>
      </c>
      <c r="L658" s="78"/>
      <c r="M658" s="78" t="str">
        <f>IF(B658="","",IF(Rounding="Yes",ROUND(SUM($K$36:K658),2),SUM($K$36:K658)))</f>
        <v/>
      </c>
    </row>
    <row r="659" spans="2:13" ht="20" customHeight="1" x14ac:dyDescent="0.35">
      <c r="B659" s="87" t="str">
        <f t="shared" si="68"/>
        <v/>
      </c>
      <c r="C659" s="106" t="str" cm="1">
        <f t="array" ref="C659">IF(B659="","",_xlfn.IFS(Payment_Freq="Monthly",EDATE(C658,1),Payment_Freq="Annually",EDATE(C658,12),Payment_Freq="Weekly",C658+7,Payment_Freq="Bi-Weekly",C658+14,Payment_Freq="Semi-Monthly",C658+15,Payment_Freq="Semi-Annually",EDATE(C658,6),Payment_Freq="Quarterly",EDATE(C658,4)))</f>
        <v/>
      </c>
      <c r="D659" s="78" t="str">
        <f t="shared" si="63"/>
        <v/>
      </c>
      <c r="E659" s="78" t="str">
        <f t="shared" si="69"/>
        <v/>
      </c>
      <c r="F659" s="78"/>
      <c r="G659" s="78" t="str">
        <f t="shared" si="64"/>
        <v/>
      </c>
      <c r="H659" s="78" t="str">
        <f t="shared" si="65"/>
        <v/>
      </c>
      <c r="I659" s="78" t="str">
        <f t="shared" si="66"/>
        <v/>
      </c>
      <c r="J659" s="78"/>
      <c r="K659" s="78" t="str">
        <f t="shared" si="67"/>
        <v/>
      </c>
      <c r="L659" s="78"/>
      <c r="M659" s="78" t="str">
        <f>IF(B659="","",IF(Rounding="Yes",ROUND(SUM($K$36:K659),2),SUM($K$36:K659)))</f>
        <v/>
      </c>
    </row>
    <row r="660" spans="2:13" ht="20" customHeight="1" x14ac:dyDescent="0.35">
      <c r="B660" s="87" t="str">
        <f t="shared" si="68"/>
        <v/>
      </c>
      <c r="C660" s="106" t="str" cm="1">
        <f t="array" ref="C660">IF(B660="","",_xlfn.IFS(Payment_Freq="Monthly",EDATE(C659,1),Payment_Freq="Annually",EDATE(C659,12),Payment_Freq="Weekly",C659+7,Payment_Freq="Bi-Weekly",C659+14,Payment_Freq="Semi-Monthly",C659+15,Payment_Freq="Semi-Annually",EDATE(C659,6),Payment_Freq="Quarterly",EDATE(C659,4)))</f>
        <v/>
      </c>
      <c r="D660" s="78" t="str">
        <f t="shared" si="63"/>
        <v/>
      </c>
      <c r="E660" s="78" t="str">
        <f t="shared" si="69"/>
        <v/>
      </c>
      <c r="F660" s="78"/>
      <c r="G660" s="78" t="str">
        <f t="shared" si="64"/>
        <v/>
      </c>
      <c r="H660" s="78" t="str">
        <f t="shared" si="65"/>
        <v/>
      </c>
      <c r="I660" s="78" t="str">
        <f t="shared" si="66"/>
        <v/>
      </c>
      <c r="J660" s="78"/>
      <c r="K660" s="78" t="str">
        <f t="shared" si="67"/>
        <v/>
      </c>
      <c r="L660" s="78"/>
      <c r="M660" s="78" t="str">
        <f>IF(B660="","",IF(Rounding="Yes",ROUND(SUM($K$36:K660),2),SUM($K$36:K660)))</f>
        <v/>
      </c>
    </row>
    <row r="661" spans="2:13" ht="20" customHeight="1" x14ac:dyDescent="0.35">
      <c r="B661" s="87" t="str">
        <f t="shared" si="68"/>
        <v/>
      </c>
      <c r="C661" s="106" t="str" cm="1">
        <f t="array" ref="C661">IF(B661="","",_xlfn.IFS(Payment_Freq="Monthly",EDATE(C660,1),Payment_Freq="Annually",EDATE(C660,12),Payment_Freq="Weekly",C660+7,Payment_Freq="Bi-Weekly",C660+14,Payment_Freq="Semi-Monthly",C660+15,Payment_Freq="Semi-Annually",EDATE(C660,6),Payment_Freq="Quarterly",EDATE(C660,4)))</f>
        <v/>
      </c>
      <c r="D661" s="78" t="str">
        <f t="shared" si="63"/>
        <v/>
      </c>
      <c r="E661" s="78" t="str">
        <f t="shared" si="69"/>
        <v/>
      </c>
      <c r="F661" s="78"/>
      <c r="G661" s="78" t="str">
        <f t="shared" si="64"/>
        <v/>
      </c>
      <c r="H661" s="78" t="str">
        <f t="shared" si="65"/>
        <v/>
      </c>
      <c r="I661" s="78" t="str">
        <f t="shared" si="66"/>
        <v/>
      </c>
      <c r="J661" s="78"/>
      <c r="K661" s="78" t="str">
        <f t="shared" si="67"/>
        <v/>
      </c>
      <c r="L661" s="78"/>
      <c r="M661" s="78" t="str">
        <f>IF(B661="","",IF(Rounding="Yes",ROUND(SUM($K$36:K661),2),SUM($K$36:K661)))</f>
        <v/>
      </c>
    </row>
    <row r="662" spans="2:13" ht="20" customHeight="1" x14ac:dyDescent="0.35">
      <c r="B662" s="87" t="str">
        <f t="shared" si="68"/>
        <v/>
      </c>
      <c r="C662" s="106" t="str" cm="1">
        <f t="array" ref="C662">IF(B662="","",_xlfn.IFS(Payment_Freq="Monthly",EDATE(C661,1),Payment_Freq="Annually",EDATE(C661,12),Payment_Freq="Weekly",C661+7,Payment_Freq="Bi-Weekly",C661+14,Payment_Freq="Semi-Monthly",C661+15,Payment_Freq="Semi-Annually",EDATE(C661,6),Payment_Freq="Quarterly",EDATE(C661,4)))</f>
        <v/>
      </c>
      <c r="D662" s="78" t="str">
        <f t="shared" si="63"/>
        <v/>
      </c>
      <c r="E662" s="78" t="str">
        <f t="shared" si="69"/>
        <v/>
      </c>
      <c r="F662" s="78"/>
      <c r="G662" s="78" t="str">
        <f t="shared" si="64"/>
        <v/>
      </c>
      <c r="H662" s="78" t="str">
        <f t="shared" si="65"/>
        <v/>
      </c>
      <c r="I662" s="78" t="str">
        <f t="shared" si="66"/>
        <v/>
      </c>
      <c r="J662" s="78"/>
      <c r="K662" s="78" t="str">
        <f t="shared" si="67"/>
        <v/>
      </c>
      <c r="L662" s="78"/>
      <c r="M662" s="78" t="str">
        <f>IF(B662="","",IF(Rounding="Yes",ROUND(SUM($K$36:K662),2),SUM($K$36:K662)))</f>
        <v/>
      </c>
    </row>
    <row r="663" spans="2:13" ht="20" customHeight="1" x14ac:dyDescent="0.35">
      <c r="B663" s="87" t="str">
        <f t="shared" si="68"/>
        <v/>
      </c>
      <c r="C663" s="106" t="str" cm="1">
        <f t="array" ref="C663">IF(B663="","",_xlfn.IFS(Payment_Freq="Monthly",EDATE(C662,1),Payment_Freq="Annually",EDATE(C662,12),Payment_Freq="Weekly",C662+7,Payment_Freq="Bi-Weekly",C662+14,Payment_Freq="Semi-Monthly",C662+15,Payment_Freq="Semi-Annually",EDATE(C662,6),Payment_Freq="Quarterly",EDATE(C662,4)))</f>
        <v/>
      </c>
      <c r="D663" s="78" t="str">
        <f t="shared" si="63"/>
        <v/>
      </c>
      <c r="E663" s="78" t="str">
        <f t="shared" si="69"/>
        <v/>
      </c>
      <c r="F663" s="78"/>
      <c r="G663" s="78" t="str">
        <f t="shared" si="64"/>
        <v/>
      </c>
      <c r="H663" s="78" t="str">
        <f t="shared" si="65"/>
        <v/>
      </c>
      <c r="I663" s="78" t="str">
        <f t="shared" si="66"/>
        <v/>
      </c>
      <c r="J663" s="78"/>
      <c r="K663" s="78" t="str">
        <f t="shared" si="67"/>
        <v/>
      </c>
      <c r="L663" s="78"/>
      <c r="M663" s="78" t="str">
        <f>IF(B663="","",IF(Rounding="Yes",ROUND(SUM($K$36:K663),2),SUM($K$36:K663)))</f>
        <v/>
      </c>
    </row>
    <row r="664" spans="2:13" ht="20" customHeight="1" x14ac:dyDescent="0.35">
      <c r="B664" s="87" t="str">
        <f t="shared" si="68"/>
        <v/>
      </c>
      <c r="C664" s="106" t="str" cm="1">
        <f t="array" ref="C664">IF(B664="","",_xlfn.IFS(Payment_Freq="Monthly",EDATE(C663,1),Payment_Freq="Annually",EDATE(C663,12),Payment_Freq="Weekly",C663+7,Payment_Freq="Bi-Weekly",C663+14,Payment_Freq="Semi-Monthly",C663+15,Payment_Freq="Semi-Annually",EDATE(C663,6),Payment_Freq="Quarterly",EDATE(C663,4)))</f>
        <v/>
      </c>
      <c r="D664" s="78" t="str">
        <f t="shared" si="63"/>
        <v/>
      </c>
      <c r="E664" s="78" t="str">
        <f t="shared" si="69"/>
        <v/>
      </c>
      <c r="F664" s="78"/>
      <c r="G664" s="78" t="str">
        <f t="shared" si="64"/>
        <v/>
      </c>
      <c r="H664" s="78" t="str">
        <f t="shared" si="65"/>
        <v/>
      </c>
      <c r="I664" s="78" t="str">
        <f t="shared" si="66"/>
        <v/>
      </c>
      <c r="J664" s="78"/>
      <c r="K664" s="78" t="str">
        <f t="shared" si="67"/>
        <v/>
      </c>
      <c r="L664" s="78"/>
      <c r="M664" s="78" t="str">
        <f>IF(B664="","",IF(Rounding="Yes",ROUND(SUM($K$36:K664),2),SUM($K$36:K664)))</f>
        <v/>
      </c>
    </row>
    <row r="665" spans="2:13" ht="20" customHeight="1" x14ac:dyDescent="0.35">
      <c r="B665" s="87" t="str">
        <f t="shared" si="68"/>
        <v/>
      </c>
      <c r="C665" s="106" t="str" cm="1">
        <f t="array" ref="C665">IF(B665="","",_xlfn.IFS(Payment_Freq="Monthly",EDATE(C664,1),Payment_Freq="Annually",EDATE(C664,12),Payment_Freq="Weekly",C664+7,Payment_Freq="Bi-Weekly",C664+14,Payment_Freq="Semi-Monthly",C664+15,Payment_Freq="Semi-Annually",EDATE(C664,6),Payment_Freq="Quarterly",EDATE(C664,4)))</f>
        <v/>
      </c>
      <c r="D665" s="78" t="str">
        <f t="shared" si="63"/>
        <v/>
      </c>
      <c r="E665" s="78" t="str">
        <f t="shared" si="69"/>
        <v/>
      </c>
      <c r="F665" s="78"/>
      <c r="G665" s="78" t="str">
        <f t="shared" si="64"/>
        <v/>
      </c>
      <c r="H665" s="78" t="str">
        <f t="shared" si="65"/>
        <v/>
      </c>
      <c r="I665" s="78" t="str">
        <f t="shared" si="66"/>
        <v/>
      </c>
      <c r="J665" s="78"/>
      <c r="K665" s="78" t="str">
        <f t="shared" si="67"/>
        <v/>
      </c>
      <c r="L665" s="78"/>
      <c r="M665" s="78" t="str">
        <f>IF(B665="","",IF(Rounding="Yes",ROUND(SUM($K$36:K665),2),SUM($K$36:K665)))</f>
        <v/>
      </c>
    </row>
    <row r="666" spans="2:13" ht="20" customHeight="1" x14ac:dyDescent="0.35">
      <c r="B666" s="87" t="str">
        <f t="shared" si="68"/>
        <v/>
      </c>
      <c r="C666" s="106" t="str" cm="1">
        <f t="array" ref="C666">IF(B666="","",_xlfn.IFS(Payment_Freq="Monthly",EDATE(C665,1),Payment_Freq="Annually",EDATE(C665,12),Payment_Freq="Weekly",C665+7,Payment_Freq="Bi-Weekly",C665+14,Payment_Freq="Semi-Monthly",C665+15,Payment_Freq="Semi-Annually",EDATE(C665,6),Payment_Freq="Quarterly",EDATE(C665,4)))</f>
        <v/>
      </c>
      <c r="D666" s="78" t="str">
        <f t="shared" si="63"/>
        <v/>
      </c>
      <c r="E666" s="78" t="str">
        <f t="shared" si="69"/>
        <v/>
      </c>
      <c r="F666" s="78"/>
      <c r="G666" s="78" t="str">
        <f t="shared" si="64"/>
        <v/>
      </c>
      <c r="H666" s="78" t="str">
        <f t="shared" si="65"/>
        <v/>
      </c>
      <c r="I666" s="78" t="str">
        <f t="shared" si="66"/>
        <v/>
      </c>
      <c r="J666" s="78"/>
      <c r="K666" s="78" t="str">
        <f t="shared" si="67"/>
        <v/>
      </c>
      <c r="L666" s="78"/>
      <c r="M666" s="78" t="str">
        <f>IF(B666="","",IF(Rounding="Yes",ROUND(SUM($K$36:K666),2),SUM($K$36:K666)))</f>
        <v/>
      </c>
    </row>
    <row r="667" spans="2:13" ht="20" customHeight="1" x14ac:dyDescent="0.35">
      <c r="B667" s="87" t="str">
        <f t="shared" si="68"/>
        <v/>
      </c>
      <c r="C667" s="106" t="str" cm="1">
        <f t="array" ref="C667">IF(B667="","",_xlfn.IFS(Payment_Freq="Monthly",EDATE(C666,1),Payment_Freq="Annually",EDATE(C666,12),Payment_Freq="Weekly",C666+7,Payment_Freq="Bi-Weekly",C666+14,Payment_Freq="Semi-Monthly",C666+15,Payment_Freq="Semi-Annually",EDATE(C666,6),Payment_Freq="Quarterly",EDATE(C666,4)))</f>
        <v/>
      </c>
      <c r="D667" s="78" t="str">
        <f t="shared" si="63"/>
        <v/>
      </c>
      <c r="E667" s="78" t="str">
        <f t="shared" si="69"/>
        <v/>
      </c>
      <c r="F667" s="78"/>
      <c r="G667" s="78" t="str">
        <f t="shared" si="64"/>
        <v/>
      </c>
      <c r="H667" s="78" t="str">
        <f t="shared" si="65"/>
        <v/>
      </c>
      <c r="I667" s="78" t="str">
        <f t="shared" si="66"/>
        <v/>
      </c>
      <c r="J667" s="78"/>
      <c r="K667" s="78" t="str">
        <f t="shared" si="67"/>
        <v/>
      </c>
      <c r="L667" s="78"/>
      <c r="M667" s="78" t="str">
        <f>IF(B667="","",IF(Rounding="Yes",ROUND(SUM($K$36:K667),2),SUM($K$36:K667)))</f>
        <v/>
      </c>
    </row>
    <row r="668" spans="2:13" ht="20" customHeight="1" x14ac:dyDescent="0.35">
      <c r="B668" s="87" t="str">
        <f t="shared" si="68"/>
        <v/>
      </c>
      <c r="C668" s="106" t="str" cm="1">
        <f t="array" ref="C668">IF(B668="","",_xlfn.IFS(Payment_Freq="Monthly",EDATE(C667,1),Payment_Freq="Annually",EDATE(C667,12),Payment_Freq="Weekly",C667+7,Payment_Freq="Bi-Weekly",C667+14,Payment_Freq="Semi-Monthly",C667+15,Payment_Freq="Semi-Annually",EDATE(C667,6),Payment_Freq="Quarterly",EDATE(C667,4)))</f>
        <v/>
      </c>
      <c r="D668" s="78" t="str">
        <f t="shared" si="63"/>
        <v/>
      </c>
      <c r="E668" s="78" t="str">
        <f t="shared" si="69"/>
        <v/>
      </c>
      <c r="F668" s="78"/>
      <c r="G668" s="78" t="str">
        <f t="shared" si="64"/>
        <v/>
      </c>
      <c r="H668" s="78" t="str">
        <f t="shared" si="65"/>
        <v/>
      </c>
      <c r="I668" s="78" t="str">
        <f t="shared" si="66"/>
        <v/>
      </c>
      <c r="J668" s="78"/>
      <c r="K668" s="78" t="str">
        <f t="shared" si="67"/>
        <v/>
      </c>
      <c r="L668" s="78"/>
      <c r="M668" s="78" t="str">
        <f>IF(B668="","",IF(Rounding="Yes",ROUND(SUM($K$36:K668),2),SUM($K$36:K668)))</f>
        <v/>
      </c>
    </row>
    <row r="669" spans="2:13" ht="20" customHeight="1" x14ac:dyDescent="0.35">
      <c r="B669" s="87" t="str">
        <f t="shared" si="68"/>
        <v/>
      </c>
      <c r="C669" s="106" t="str" cm="1">
        <f t="array" ref="C669">IF(B669="","",_xlfn.IFS(Payment_Freq="Monthly",EDATE(C668,1),Payment_Freq="Annually",EDATE(C668,12),Payment_Freq="Weekly",C668+7,Payment_Freq="Bi-Weekly",C668+14,Payment_Freq="Semi-Monthly",C668+15,Payment_Freq="Semi-Annually",EDATE(C668,6),Payment_Freq="Quarterly",EDATE(C668,4)))</f>
        <v/>
      </c>
      <c r="D669" s="78" t="str">
        <f t="shared" si="63"/>
        <v/>
      </c>
      <c r="E669" s="78" t="str">
        <f t="shared" si="69"/>
        <v/>
      </c>
      <c r="F669" s="78"/>
      <c r="G669" s="78" t="str">
        <f t="shared" si="64"/>
        <v/>
      </c>
      <c r="H669" s="78" t="str">
        <f t="shared" si="65"/>
        <v/>
      </c>
      <c r="I669" s="78" t="str">
        <f t="shared" si="66"/>
        <v/>
      </c>
      <c r="J669" s="78"/>
      <c r="K669" s="78" t="str">
        <f t="shared" si="67"/>
        <v/>
      </c>
      <c r="L669" s="78"/>
      <c r="M669" s="78" t="str">
        <f>IF(B669="","",IF(Rounding="Yes",ROUND(SUM($K$36:K669),2),SUM($K$36:K669)))</f>
        <v/>
      </c>
    </row>
    <row r="670" spans="2:13" ht="20" customHeight="1" x14ac:dyDescent="0.35">
      <c r="B670" s="87" t="str">
        <f t="shared" si="68"/>
        <v/>
      </c>
      <c r="C670" s="106" t="str" cm="1">
        <f t="array" ref="C670">IF(B670="","",_xlfn.IFS(Payment_Freq="Monthly",EDATE(C669,1),Payment_Freq="Annually",EDATE(C669,12),Payment_Freq="Weekly",C669+7,Payment_Freq="Bi-Weekly",C669+14,Payment_Freq="Semi-Monthly",C669+15,Payment_Freq="Semi-Annually",EDATE(C669,6),Payment_Freq="Quarterly",EDATE(C669,4)))</f>
        <v/>
      </c>
      <c r="D670" s="78" t="str">
        <f t="shared" si="63"/>
        <v/>
      </c>
      <c r="E670" s="78" t="str">
        <f t="shared" si="69"/>
        <v/>
      </c>
      <c r="F670" s="78"/>
      <c r="G670" s="78" t="str">
        <f t="shared" si="64"/>
        <v/>
      </c>
      <c r="H670" s="78" t="str">
        <f t="shared" si="65"/>
        <v/>
      </c>
      <c r="I670" s="78" t="str">
        <f t="shared" si="66"/>
        <v/>
      </c>
      <c r="J670" s="78"/>
      <c r="K670" s="78" t="str">
        <f t="shared" si="67"/>
        <v/>
      </c>
      <c r="L670" s="78"/>
      <c r="M670" s="78" t="str">
        <f>IF(B670="","",IF(Rounding="Yes",ROUND(SUM($K$36:K670),2),SUM($K$36:K670)))</f>
        <v/>
      </c>
    </row>
    <row r="671" spans="2:13" ht="20" customHeight="1" x14ac:dyDescent="0.35">
      <c r="B671" s="87" t="str">
        <f t="shared" si="68"/>
        <v/>
      </c>
      <c r="C671" s="106" t="str" cm="1">
        <f t="array" ref="C671">IF(B671="","",_xlfn.IFS(Payment_Freq="Monthly",EDATE(C670,1),Payment_Freq="Annually",EDATE(C670,12),Payment_Freq="Weekly",C670+7,Payment_Freq="Bi-Weekly",C670+14,Payment_Freq="Semi-Monthly",C670+15,Payment_Freq="Semi-Annually",EDATE(C670,6),Payment_Freq="Quarterly",EDATE(C670,4)))</f>
        <v/>
      </c>
      <c r="D671" s="78" t="str">
        <f t="shared" si="63"/>
        <v/>
      </c>
      <c r="E671" s="78" t="str">
        <f t="shared" si="69"/>
        <v/>
      </c>
      <c r="F671" s="78"/>
      <c r="G671" s="78" t="str">
        <f t="shared" si="64"/>
        <v/>
      </c>
      <c r="H671" s="78" t="str">
        <f t="shared" si="65"/>
        <v/>
      </c>
      <c r="I671" s="78" t="str">
        <f t="shared" si="66"/>
        <v/>
      </c>
      <c r="J671" s="78"/>
      <c r="K671" s="78" t="str">
        <f t="shared" si="67"/>
        <v/>
      </c>
      <c r="L671" s="78"/>
      <c r="M671" s="78" t="str">
        <f>IF(B671="","",IF(Rounding="Yes",ROUND(SUM($K$36:K671),2),SUM($K$36:K671)))</f>
        <v/>
      </c>
    </row>
    <row r="672" spans="2:13" ht="20" customHeight="1" x14ac:dyDescent="0.35">
      <c r="B672" s="87" t="str">
        <f t="shared" si="68"/>
        <v/>
      </c>
      <c r="C672" s="106" t="str" cm="1">
        <f t="array" ref="C672">IF(B672="","",_xlfn.IFS(Payment_Freq="Monthly",EDATE(C671,1),Payment_Freq="Annually",EDATE(C671,12),Payment_Freq="Weekly",C671+7,Payment_Freq="Bi-Weekly",C671+14,Payment_Freq="Semi-Monthly",C671+15,Payment_Freq="Semi-Annually",EDATE(C671,6),Payment_Freq="Quarterly",EDATE(C671,4)))</f>
        <v/>
      </c>
      <c r="D672" s="78" t="str">
        <f t="shared" si="63"/>
        <v/>
      </c>
      <c r="E672" s="78" t="str">
        <f t="shared" si="69"/>
        <v/>
      </c>
      <c r="F672" s="78"/>
      <c r="G672" s="78" t="str">
        <f t="shared" si="64"/>
        <v/>
      </c>
      <c r="H672" s="78" t="str">
        <f t="shared" si="65"/>
        <v/>
      </c>
      <c r="I672" s="78" t="str">
        <f t="shared" si="66"/>
        <v/>
      </c>
      <c r="J672" s="78"/>
      <c r="K672" s="78" t="str">
        <f t="shared" si="67"/>
        <v/>
      </c>
      <c r="L672" s="78"/>
      <c r="M672" s="78" t="str">
        <f>IF(B672="","",IF(Rounding="Yes",ROUND(SUM($K$36:K672),2),SUM($K$36:K672)))</f>
        <v/>
      </c>
    </row>
    <row r="673" spans="2:13" ht="20" customHeight="1" x14ac:dyDescent="0.35">
      <c r="B673" s="87" t="str">
        <f t="shared" si="68"/>
        <v/>
      </c>
      <c r="C673" s="106" t="str" cm="1">
        <f t="array" ref="C673">IF(B673="","",_xlfn.IFS(Payment_Freq="Monthly",EDATE(C672,1),Payment_Freq="Annually",EDATE(C672,12),Payment_Freq="Weekly",C672+7,Payment_Freq="Bi-Weekly",C672+14,Payment_Freq="Semi-Monthly",C672+15,Payment_Freq="Semi-Annually",EDATE(C672,6),Payment_Freq="Quarterly",EDATE(C672,4)))</f>
        <v/>
      </c>
      <c r="D673" s="78" t="str">
        <f t="shared" si="63"/>
        <v/>
      </c>
      <c r="E673" s="78" t="str">
        <f t="shared" si="69"/>
        <v/>
      </c>
      <c r="F673" s="78"/>
      <c r="G673" s="78" t="str">
        <f t="shared" si="64"/>
        <v/>
      </c>
      <c r="H673" s="78" t="str">
        <f t="shared" si="65"/>
        <v/>
      </c>
      <c r="I673" s="78" t="str">
        <f t="shared" si="66"/>
        <v/>
      </c>
      <c r="J673" s="78"/>
      <c r="K673" s="78" t="str">
        <f t="shared" si="67"/>
        <v/>
      </c>
      <c r="L673" s="78"/>
      <c r="M673" s="78" t="str">
        <f>IF(B673="","",IF(Rounding="Yes",ROUND(SUM($K$36:K673),2),SUM($K$36:K673)))</f>
        <v/>
      </c>
    </row>
    <row r="674" spans="2:13" ht="20" customHeight="1" x14ac:dyDescent="0.35">
      <c r="B674" s="87" t="str">
        <f t="shared" si="68"/>
        <v/>
      </c>
      <c r="C674" s="106" t="str" cm="1">
        <f t="array" ref="C674">IF(B674="","",_xlfn.IFS(Payment_Freq="Monthly",EDATE(C673,1),Payment_Freq="Annually",EDATE(C673,12),Payment_Freq="Weekly",C673+7,Payment_Freq="Bi-Weekly",C673+14,Payment_Freq="Semi-Monthly",C673+15,Payment_Freq="Semi-Annually",EDATE(C673,6),Payment_Freq="Quarterly",EDATE(C673,4)))</f>
        <v/>
      </c>
      <c r="D674" s="78" t="str">
        <f t="shared" si="63"/>
        <v/>
      </c>
      <c r="E674" s="78" t="str">
        <f t="shared" si="69"/>
        <v/>
      </c>
      <c r="F674" s="78"/>
      <c r="G674" s="78" t="str">
        <f t="shared" si="64"/>
        <v/>
      </c>
      <c r="H674" s="78" t="str">
        <f t="shared" si="65"/>
        <v/>
      </c>
      <c r="I674" s="78" t="str">
        <f t="shared" si="66"/>
        <v/>
      </c>
      <c r="J674" s="78"/>
      <c r="K674" s="78" t="str">
        <f t="shared" si="67"/>
        <v/>
      </c>
      <c r="L674" s="78"/>
      <c r="M674" s="78" t="str">
        <f>IF(B674="","",IF(Rounding="Yes",ROUND(SUM($K$36:K674),2),SUM($K$36:K674)))</f>
        <v/>
      </c>
    </row>
    <row r="675" spans="2:13" ht="20" customHeight="1" x14ac:dyDescent="0.35">
      <c r="B675" s="87" t="str">
        <f t="shared" si="68"/>
        <v/>
      </c>
      <c r="C675" s="106" t="str" cm="1">
        <f t="array" ref="C675">IF(B675="","",_xlfn.IFS(Payment_Freq="Monthly",EDATE(C674,1),Payment_Freq="Annually",EDATE(C674,12),Payment_Freq="Weekly",C674+7,Payment_Freq="Bi-Weekly",C674+14,Payment_Freq="Semi-Monthly",C674+15,Payment_Freq="Semi-Annually",EDATE(C674,6),Payment_Freq="Quarterly",EDATE(C674,4)))</f>
        <v/>
      </c>
      <c r="D675" s="78" t="str">
        <f t="shared" si="63"/>
        <v/>
      </c>
      <c r="E675" s="78" t="str">
        <f t="shared" si="69"/>
        <v/>
      </c>
      <c r="F675" s="78"/>
      <c r="G675" s="78" t="str">
        <f t="shared" si="64"/>
        <v/>
      </c>
      <c r="H675" s="78" t="str">
        <f t="shared" si="65"/>
        <v/>
      </c>
      <c r="I675" s="78" t="str">
        <f t="shared" si="66"/>
        <v/>
      </c>
      <c r="J675" s="78"/>
      <c r="K675" s="78" t="str">
        <f t="shared" si="67"/>
        <v/>
      </c>
      <c r="L675" s="78"/>
      <c r="M675" s="78" t="str">
        <f>IF(B675="","",IF(Rounding="Yes",ROUND(SUM($K$36:K675),2),SUM($K$36:K675)))</f>
        <v/>
      </c>
    </row>
    <row r="676" spans="2:13" ht="20" customHeight="1" x14ac:dyDescent="0.35">
      <c r="B676" s="87" t="str">
        <f t="shared" si="68"/>
        <v/>
      </c>
      <c r="C676" s="106" t="str" cm="1">
        <f t="array" ref="C676">IF(B676="","",_xlfn.IFS(Payment_Freq="Monthly",EDATE(C675,1),Payment_Freq="Annually",EDATE(C675,12),Payment_Freq="Weekly",C675+7,Payment_Freq="Bi-Weekly",C675+14,Payment_Freq="Semi-Monthly",C675+15,Payment_Freq="Semi-Annually",EDATE(C675,6),Payment_Freq="Quarterly",EDATE(C675,4)))</f>
        <v/>
      </c>
      <c r="D676" s="78" t="str">
        <f t="shared" ref="D676:D739" si="70">IF(B676="","",IF(Rounding="Yes",ROUND(IF(I675&lt;Payment_Per_Period,($I675+$G676)-E676,Payment_Per_Period),2),IF(I675&lt;Payment_Per_Period,($I675+$G676)-E676,Payment_Per_Period)))</f>
        <v/>
      </c>
      <c r="E676" s="78" t="str">
        <f t="shared" si="69"/>
        <v/>
      </c>
      <c r="F676" s="78"/>
      <c r="G676" s="78" t="str">
        <f t="shared" ref="G676:G739" si="71">IF($B676="","",IF(Rounding="Yes",ROUND(IF(Interest_Type="Flat",Rate_Per_Period*$I$35,Rate_Per_Period*$I675),2),IF(Interest_Type="Flat",Rate_Per_Period*$I$35,Rate_Per_Period*$I675)))</f>
        <v/>
      </c>
      <c r="H676" s="78" t="str">
        <f t="shared" ref="H676:H739" si="72">IF(B676="","",IF(Rounding="Yes",ROUND((D676-G676)+E676+F676,2),(D676-G676)+E676+F676))</f>
        <v/>
      </c>
      <c r="I676" s="78" t="str">
        <f t="shared" ref="I676:I739" si="73">IF(B676="","",IF(Rounding="Yes",ROUND(($I675-$H676),2),($I675-$H676)))</f>
        <v/>
      </c>
      <c r="J676" s="78"/>
      <c r="K676" s="78" t="str">
        <f t="shared" ref="K676:K739" si="74">IF(B676="","",IF(Rounding="Yes",ROUND(G676*Tax_Bracket,2),G676*Tax_Bracket))</f>
        <v/>
      </c>
      <c r="L676" s="78"/>
      <c r="M676" s="78" t="str">
        <f>IF(B676="","",IF(Rounding="Yes",ROUND(SUM($K$36:K676),2),SUM($K$36:K676)))</f>
        <v/>
      </c>
    </row>
    <row r="677" spans="2:13" ht="20" customHeight="1" x14ac:dyDescent="0.35">
      <c r="B677" s="87" t="str">
        <f t="shared" ref="B677:B740" si="75">IF(OR(I676=0,I676="",B676&gt;=$G$25),"",B676+1)</f>
        <v/>
      </c>
      <c r="C677" s="106" t="str" cm="1">
        <f t="array" ref="C677">IF(B677="","",_xlfn.IFS(Payment_Freq="Monthly",EDATE(C676,1),Payment_Freq="Annually",EDATE(C676,12),Payment_Freq="Weekly",C676+7,Payment_Freq="Bi-Weekly",C676+14,Payment_Freq="Semi-Monthly",C676+15,Payment_Freq="Semi-Annually",EDATE(C676,6),Payment_Freq="Quarterly",EDATE(C676,4)))</f>
        <v/>
      </c>
      <c r="D677" s="78" t="str">
        <f t="shared" si="70"/>
        <v/>
      </c>
      <c r="E677" s="78" t="str">
        <f t="shared" ref="E677:E740" si="76">IF(B677="","",
    IF(I676&gt;Payment_Per_Period,(IF(MOD(B677,$E$19)=0,$E$18,0) +
     IF(AND(C676&lt;&gt;"", YEAR(C677)&lt;&gt;YEAR(C676)), $E$20, 0)),0))</f>
        <v/>
      </c>
      <c r="F677" s="78"/>
      <c r="G677" s="78" t="str">
        <f t="shared" si="71"/>
        <v/>
      </c>
      <c r="H677" s="78" t="str">
        <f t="shared" si="72"/>
        <v/>
      </c>
      <c r="I677" s="78" t="str">
        <f t="shared" si="73"/>
        <v/>
      </c>
      <c r="J677" s="78"/>
      <c r="K677" s="78" t="str">
        <f t="shared" si="74"/>
        <v/>
      </c>
      <c r="L677" s="78"/>
      <c r="M677" s="78" t="str">
        <f>IF(B677="","",IF(Rounding="Yes",ROUND(SUM($K$36:K677),2),SUM($K$36:K677)))</f>
        <v/>
      </c>
    </row>
    <row r="678" spans="2:13" ht="20" customHeight="1" x14ac:dyDescent="0.35">
      <c r="B678" s="87" t="str">
        <f t="shared" si="75"/>
        <v/>
      </c>
      <c r="C678" s="106" t="str" cm="1">
        <f t="array" ref="C678">IF(B678="","",_xlfn.IFS(Payment_Freq="Monthly",EDATE(C677,1),Payment_Freq="Annually",EDATE(C677,12),Payment_Freq="Weekly",C677+7,Payment_Freq="Bi-Weekly",C677+14,Payment_Freq="Semi-Monthly",C677+15,Payment_Freq="Semi-Annually",EDATE(C677,6),Payment_Freq="Quarterly",EDATE(C677,4)))</f>
        <v/>
      </c>
      <c r="D678" s="78" t="str">
        <f t="shared" si="70"/>
        <v/>
      </c>
      <c r="E678" s="78" t="str">
        <f t="shared" si="76"/>
        <v/>
      </c>
      <c r="F678" s="78"/>
      <c r="G678" s="78" t="str">
        <f t="shared" si="71"/>
        <v/>
      </c>
      <c r="H678" s="78" t="str">
        <f t="shared" si="72"/>
        <v/>
      </c>
      <c r="I678" s="78" t="str">
        <f t="shared" si="73"/>
        <v/>
      </c>
      <c r="J678" s="78"/>
      <c r="K678" s="78" t="str">
        <f t="shared" si="74"/>
        <v/>
      </c>
      <c r="L678" s="78"/>
      <c r="M678" s="78" t="str">
        <f>IF(B678="","",IF(Rounding="Yes",ROUND(SUM($K$36:K678),2),SUM($K$36:K678)))</f>
        <v/>
      </c>
    </row>
    <row r="679" spans="2:13" ht="20" customHeight="1" x14ac:dyDescent="0.35">
      <c r="B679" s="87" t="str">
        <f t="shared" si="75"/>
        <v/>
      </c>
      <c r="C679" s="106" t="str" cm="1">
        <f t="array" ref="C679">IF(B679="","",_xlfn.IFS(Payment_Freq="Monthly",EDATE(C678,1),Payment_Freq="Annually",EDATE(C678,12),Payment_Freq="Weekly",C678+7,Payment_Freq="Bi-Weekly",C678+14,Payment_Freq="Semi-Monthly",C678+15,Payment_Freq="Semi-Annually",EDATE(C678,6),Payment_Freq="Quarterly",EDATE(C678,4)))</f>
        <v/>
      </c>
      <c r="D679" s="78" t="str">
        <f t="shared" si="70"/>
        <v/>
      </c>
      <c r="E679" s="78" t="str">
        <f t="shared" si="76"/>
        <v/>
      </c>
      <c r="F679" s="78"/>
      <c r="G679" s="78" t="str">
        <f t="shared" si="71"/>
        <v/>
      </c>
      <c r="H679" s="78" t="str">
        <f t="shared" si="72"/>
        <v/>
      </c>
      <c r="I679" s="78" t="str">
        <f t="shared" si="73"/>
        <v/>
      </c>
      <c r="J679" s="78"/>
      <c r="K679" s="78" t="str">
        <f t="shared" si="74"/>
        <v/>
      </c>
      <c r="L679" s="78"/>
      <c r="M679" s="78" t="str">
        <f>IF(B679="","",IF(Rounding="Yes",ROUND(SUM($K$36:K679),2),SUM($K$36:K679)))</f>
        <v/>
      </c>
    </row>
    <row r="680" spans="2:13" ht="20" customHeight="1" x14ac:dyDescent="0.35">
      <c r="B680" s="87" t="str">
        <f t="shared" si="75"/>
        <v/>
      </c>
      <c r="C680" s="106" t="str" cm="1">
        <f t="array" ref="C680">IF(B680="","",_xlfn.IFS(Payment_Freq="Monthly",EDATE(C679,1),Payment_Freq="Annually",EDATE(C679,12),Payment_Freq="Weekly",C679+7,Payment_Freq="Bi-Weekly",C679+14,Payment_Freq="Semi-Monthly",C679+15,Payment_Freq="Semi-Annually",EDATE(C679,6),Payment_Freq="Quarterly",EDATE(C679,4)))</f>
        <v/>
      </c>
      <c r="D680" s="78" t="str">
        <f t="shared" si="70"/>
        <v/>
      </c>
      <c r="E680" s="78" t="str">
        <f t="shared" si="76"/>
        <v/>
      </c>
      <c r="F680" s="78"/>
      <c r="G680" s="78" t="str">
        <f t="shared" si="71"/>
        <v/>
      </c>
      <c r="H680" s="78" t="str">
        <f t="shared" si="72"/>
        <v/>
      </c>
      <c r="I680" s="78" t="str">
        <f t="shared" si="73"/>
        <v/>
      </c>
      <c r="J680" s="78"/>
      <c r="K680" s="78" t="str">
        <f t="shared" si="74"/>
        <v/>
      </c>
      <c r="L680" s="78"/>
      <c r="M680" s="78" t="str">
        <f>IF(B680="","",IF(Rounding="Yes",ROUND(SUM($K$36:K680),2),SUM($K$36:K680)))</f>
        <v/>
      </c>
    </row>
    <row r="681" spans="2:13" ht="20" customHeight="1" x14ac:dyDescent="0.35">
      <c r="B681" s="87" t="str">
        <f t="shared" si="75"/>
        <v/>
      </c>
      <c r="C681" s="106" t="str" cm="1">
        <f t="array" ref="C681">IF(B681="","",_xlfn.IFS(Payment_Freq="Monthly",EDATE(C680,1),Payment_Freq="Annually",EDATE(C680,12),Payment_Freq="Weekly",C680+7,Payment_Freq="Bi-Weekly",C680+14,Payment_Freq="Semi-Monthly",C680+15,Payment_Freq="Semi-Annually",EDATE(C680,6),Payment_Freq="Quarterly",EDATE(C680,4)))</f>
        <v/>
      </c>
      <c r="D681" s="78" t="str">
        <f t="shared" si="70"/>
        <v/>
      </c>
      <c r="E681" s="78" t="str">
        <f t="shared" si="76"/>
        <v/>
      </c>
      <c r="F681" s="78"/>
      <c r="G681" s="78" t="str">
        <f t="shared" si="71"/>
        <v/>
      </c>
      <c r="H681" s="78" t="str">
        <f t="shared" si="72"/>
        <v/>
      </c>
      <c r="I681" s="78" t="str">
        <f t="shared" si="73"/>
        <v/>
      </c>
      <c r="J681" s="78"/>
      <c r="K681" s="78" t="str">
        <f t="shared" si="74"/>
        <v/>
      </c>
      <c r="L681" s="78"/>
      <c r="M681" s="78" t="str">
        <f>IF(B681="","",IF(Rounding="Yes",ROUND(SUM($K$36:K681),2),SUM($K$36:K681)))</f>
        <v/>
      </c>
    </row>
    <row r="682" spans="2:13" ht="20" customHeight="1" x14ac:dyDescent="0.35">
      <c r="B682" s="87" t="str">
        <f t="shared" si="75"/>
        <v/>
      </c>
      <c r="C682" s="106" t="str" cm="1">
        <f t="array" ref="C682">IF(B682="","",_xlfn.IFS(Payment_Freq="Monthly",EDATE(C681,1),Payment_Freq="Annually",EDATE(C681,12),Payment_Freq="Weekly",C681+7,Payment_Freq="Bi-Weekly",C681+14,Payment_Freq="Semi-Monthly",C681+15,Payment_Freq="Semi-Annually",EDATE(C681,6),Payment_Freq="Quarterly",EDATE(C681,4)))</f>
        <v/>
      </c>
      <c r="D682" s="78" t="str">
        <f t="shared" si="70"/>
        <v/>
      </c>
      <c r="E682" s="78" t="str">
        <f t="shared" si="76"/>
        <v/>
      </c>
      <c r="F682" s="78"/>
      <c r="G682" s="78" t="str">
        <f t="shared" si="71"/>
        <v/>
      </c>
      <c r="H682" s="78" t="str">
        <f t="shared" si="72"/>
        <v/>
      </c>
      <c r="I682" s="78" t="str">
        <f t="shared" si="73"/>
        <v/>
      </c>
      <c r="J682" s="78"/>
      <c r="K682" s="78" t="str">
        <f t="shared" si="74"/>
        <v/>
      </c>
      <c r="L682" s="78"/>
      <c r="M682" s="78" t="str">
        <f>IF(B682="","",IF(Rounding="Yes",ROUND(SUM($K$36:K682),2),SUM($K$36:K682)))</f>
        <v/>
      </c>
    </row>
    <row r="683" spans="2:13" ht="20" customHeight="1" x14ac:dyDescent="0.35">
      <c r="B683" s="87" t="str">
        <f t="shared" si="75"/>
        <v/>
      </c>
      <c r="C683" s="106" t="str" cm="1">
        <f t="array" ref="C683">IF(B683="","",_xlfn.IFS(Payment_Freq="Monthly",EDATE(C682,1),Payment_Freq="Annually",EDATE(C682,12),Payment_Freq="Weekly",C682+7,Payment_Freq="Bi-Weekly",C682+14,Payment_Freq="Semi-Monthly",C682+15,Payment_Freq="Semi-Annually",EDATE(C682,6),Payment_Freq="Quarterly",EDATE(C682,4)))</f>
        <v/>
      </c>
      <c r="D683" s="78" t="str">
        <f t="shared" si="70"/>
        <v/>
      </c>
      <c r="E683" s="78" t="str">
        <f t="shared" si="76"/>
        <v/>
      </c>
      <c r="F683" s="78"/>
      <c r="G683" s="78" t="str">
        <f t="shared" si="71"/>
        <v/>
      </c>
      <c r="H683" s="78" t="str">
        <f t="shared" si="72"/>
        <v/>
      </c>
      <c r="I683" s="78" t="str">
        <f t="shared" si="73"/>
        <v/>
      </c>
      <c r="J683" s="78"/>
      <c r="K683" s="78" t="str">
        <f t="shared" si="74"/>
        <v/>
      </c>
      <c r="L683" s="78"/>
      <c r="M683" s="78" t="str">
        <f>IF(B683="","",IF(Rounding="Yes",ROUND(SUM($K$36:K683),2),SUM($K$36:K683)))</f>
        <v/>
      </c>
    </row>
    <row r="684" spans="2:13" ht="20" customHeight="1" x14ac:dyDescent="0.35">
      <c r="B684" s="87" t="str">
        <f t="shared" si="75"/>
        <v/>
      </c>
      <c r="C684" s="106" t="str" cm="1">
        <f t="array" ref="C684">IF(B684="","",_xlfn.IFS(Payment_Freq="Monthly",EDATE(C683,1),Payment_Freq="Annually",EDATE(C683,12),Payment_Freq="Weekly",C683+7,Payment_Freq="Bi-Weekly",C683+14,Payment_Freq="Semi-Monthly",C683+15,Payment_Freq="Semi-Annually",EDATE(C683,6),Payment_Freq="Quarterly",EDATE(C683,4)))</f>
        <v/>
      </c>
      <c r="D684" s="78" t="str">
        <f t="shared" si="70"/>
        <v/>
      </c>
      <c r="E684" s="78" t="str">
        <f t="shared" si="76"/>
        <v/>
      </c>
      <c r="F684" s="78"/>
      <c r="G684" s="78" t="str">
        <f t="shared" si="71"/>
        <v/>
      </c>
      <c r="H684" s="78" t="str">
        <f t="shared" si="72"/>
        <v/>
      </c>
      <c r="I684" s="78" t="str">
        <f t="shared" si="73"/>
        <v/>
      </c>
      <c r="J684" s="78"/>
      <c r="K684" s="78" t="str">
        <f t="shared" si="74"/>
        <v/>
      </c>
      <c r="L684" s="78"/>
      <c r="M684" s="78" t="str">
        <f>IF(B684="","",IF(Rounding="Yes",ROUND(SUM($K$36:K684),2),SUM($K$36:K684)))</f>
        <v/>
      </c>
    </row>
    <row r="685" spans="2:13" ht="20" customHeight="1" x14ac:dyDescent="0.35">
      <c r="B685" s="87" t="str">
        <f t="shared" si="75"/>
        <v/>
      </c>
      <c r="C685" s="106" t="str" cm="1">
        <f t="array" ref="C685">IF(B685="","",_xlfn.IFS(Payment_Freq="Monthly",EDATE(C684,1),Payment_Freq="Annually",EDATE(C684,12),Payment_Freq="Weekly",C684+7,Payment_Freq="Bi-Weekly",C684+14,Payment_Freq="Semi-Monthly",C684+15,Payment_Freq="Semi-Annually",EDATE(C684,6),Payment_Freq="Quarterly",EDATE(C684,4)))</f>
        <v/>
      </c>
      <c r="D685" s="78" t="str">
        <f t="shared" si="70"/>
        <v/>
      </c>
      <c r="E685" s="78" t="str">
        <f t="shared" si="76"/>
        <v/>
      </c>
      <c r="F685" s="78"/>
      <c r="G685" s="78" t="str">
        <f t="shared" si="71"/>
        <v/>
      </c>
      <c r="H685" s="78" t="str">
        <f t="shared" si="72"/>
        <v/>
      </c>
      <c r="I685" s="78" t="str">
        <f t="shared" si="73"/>
        <v/>
      </c>
      <c r="J685" s="78"/>
      <c r="K685" s="78" t="str">
        <f t="shared" si="74"/>
        <v/>
      </c>
      <c r="L685" s="78"/>
      <c r="M685" s="78" t="str">
        <f>IF(B685="","",IF(Rounding="Yes",ROUND(SUM($K$36:K685),2),SUM($K$36:K685)))</f>
        <v/>
      </c>
    </row>
    <row r="686" spans="2:13" ht="20" customHeight="1" x14ac:dyDescent="0.35">
      <c r="B686" s="87" t="str">
        <f t="shared" si="75"/>
        <v/>
      </c>
      <c r="C686" s="106" t="str" cm="1">
        <f t="array" ref="C686">IF(B686="","",_xlfn.IFS(Payment_Freq="Monthly",EDATE(C685,1),Payment_Freq="Annually",EDATE(C685,12),Payment_Freq="Weekly",C685+7,Payment_Freq="Bi-Weekly",C685+14,Payment_Freq="Semi-Monthly",C685+15,Payment_Freq="Semi-Annually",EDATE(C685,6),Payment_Freq="Quarterly",EDATE(C685,4)))</f>
        <v/>
      </c>
      <c r="D686" s="78" t="str">
        <f t="shared" si="70"/>
        <v/>
      </c>
      <c r="E686" s="78" t="str">
        <f t="shared" si="76"/>
        <v/>
      </c>
      <c r="F686" s="78"/>
      <c r="G686" s="78" t="str">
        <f t="shared" si="71"/>
        <v/>
      </c>
      <c r="H686" s="78" t="str">
        <f t="shared" si="72"/>
        <v/>
      </c>
      <c r="I686" s="78" t="str">
        <f t="shared" si="73"/>
        <v/>
      </c>
      <c r="J686" s="78"/>
      <c r="K686" s="78" t="str">
        <f t="shared" si="74"/>
        <v/>
      </c>
      <c r="L686" s="78"/>
      <c r="M686" s="78" t="str">
        <f>IF(B686="","",IF(Rounding="Yes",ROUND(SUM($K$36:K686),2),SUM($K$36:K686)))</f>
        <v/>
      </c>
    </row>
    <row r="687" spans="2:13" ht="20" customHeight="1" x14ac:dyDescent="0.35">
      <c r="B687" s="87" t="str">
        <f t="shared" si="75"/>
        <v/>
      </c>
      <c r="C687" s="106" t="str" cm="1">
        <f t="array" ref="C687">IF(B687="","",_xlfn.IFS(Payment_Freq="Monthly",EDATE(C686,1),Payment_Freq="Annually",EDATE(C686,12),Payment_Freq="Weekly",C686+7,Payment_Freq="Bi-Weekly",C686+14,Payment_Freq="Semi-Monthly",C686+15,Payment_Freq="Semi-Annually",EDATE(C686,6),Payment_Freq="Quarterly",EDATE(C686,4)))</f>
        <v/>
      </c>
      <c r="D687" s="78" t="str">
        <f t="shared" si="70"/>
        <v/>
      </c>
      <c r="E687" s="78" t="str">
        <f t="shared" si="76"/>
        <v/>
      </c>
      <c r="F687" s="78"/>
      <c r="G687" s="78" t="str">
        <f t="shared" si="71"/>
        <v/>
      </c>
      <c r="H687" s="78" t="str">
        <f t="shared" si="72"/>
        <v/>
      </c>
      <c r="I687" s="78" t="str">
        <f t="shared" si="73"/>
        <v/>
      </c>
      <c r="J687" s="78"/>
      <c r="K687" s="78" t="str">
        <f t="shared" si="74"/>
        <v/>
      </c>
      <c r="L687" s="78"/>
      <c r="M687" s="78" t="str">
        <f>IF(B687="","",IF(Rounding="Yes",ROUND(SUM($K$36:K687),2),SUM($K$36:K687)))</f>
        <v/>
      </c>
    </row>
    <row r="688" spans="2:13" ht="20" customHeight="1" x14ac:dyDescent="0.35">
      <c r="B688" s="87" t="str">
        <f t="shared" si="75"/>
        <v/>
      </c>
      <c r="C688" s="106" t="str" cm="1">
        <f t="array" ref="C688">IF(B688="","",_xlfn.IFS(Payment_Freq="Monthly",EDATE(C687,1),Payment_Freq="Annually",EDATE(C687,12),Payment_Freq="Weekly",C687+7,Payment_Freq="Bi-Weekly",C687+14,Payment_Freq="Semi-Monthly",C687+15,Payment_Freq="Semi-Annually",EDATE(C687,6),Payment_Freq="Quarterly",EDATE(C687,4)))</f>
        <v/>
      </c>
      <c r="D688" s="78" t="str">
        <f t="shared" si="70"/>
        <v/>
      </c>
      <c r="E688" s="78" t="str">
        <f t="shared" si="76"/>
        <v/>
      </c>
      <c r="F688" s="78"/>
      <c r="G688" s="78" t="str">
        <f t="shared" si="71"/>
        <v/>
      </c>
      <c r="H688" s="78" t="str">
        <f t="shared" si="72"/>
        <v/>
      </c>
      <c r="I688" s="78" t="str">
        <f t="shared" si="73"/>
        <v/>
      </c>
      <c r="J688" s="78"/>
      <c r="K688" s="78" t="str">
        <f t="shared" si="74"/>
        <v/>
      </c>
      <c r="L688" s="78"/>
      <c r="M688" s="78" t="str">
        <f>IF(B688="","",IF(Rounding="Yes",ROUND(SUM($K$36:K688),2),SUM($K$36:K688)))</f>
        <v/>
      </c>
    </row>
    <row r="689" spans="2:13" ht="20" customHeight="1" x14ac:dyDescent="0.35">
      <c r="B689" s="87" t="str">
        <f t="shared" si="75"/>
        <v/>
      </c>
      <c r="C689" s="106" t="str" cm="1">
        <f t="array" ref="C689">IF(B689="","",_xlfn.IFS(Payment_Freq="Monthly",EDATE(C688,1),Payment_Freq="Annually",EDATE(C688,12),Payment_Freq="Weekly",C688+7,Payment_Freq="Bi-Weekly",C688+14,Payment_Freq="Semi-Monthly",C688+15,Payment_Freq="Semi-Annually",EDATE(C688,6),Payment_Freq="Quarterly",EDATE(C688,4)))</f>
        <v/>
      </c>
      <c r="D689" s="78" t="str">
        <f t="shared" si="70"/>
        <v/>
      </c>
      <c r="E689" s="78" t="str">
        <f t="shared" si="76"/>
        <v/>
      </c>
      <c r="F689" s="78"/>
      <c r="G689" s="78" t="str">
        <f t="shared" si="71"/>
        <v/>
      </c>
      <c r="H689" s="78" t="str">
        <f t="shared" si="72"/>
        <v/>
      </c>
      <c r="I689" s="78" t="str">
        <f t="shared" si="73"/>
        <v/>
      </c>
      <c r="J689" s="78"/>
      <c r="K689" s="78" t="str">
        <f t="shared" si="74"/>
        <v/>
      </c>
      <c r="L689" s="78"/>
      <c r="M689" s="78" t="str">
        <f>IF(B689="","",IF(Rounding="Yes",ROUND(SUM($K$36:K689),2),SUM($K$36:K689)))</f>
        <v/>
      </c>
    </row>
    <row r="690" spans="2:13" ht="20" customHeight="1" x14ac:dyDescent="0.35">
      <c r="B690" s="87" t="str">
        <f t="shared" si="75"/>
        <v/>
      </c>
      <c r="C690" s="106" t="str" cm="1">
        <f t="array" ref="C690">IF(B690="","",_xlfn.IFS(Payment_Freq="Monthly",EDATE(C689,1),Payment_Freq="Annually",EDATE(C689,12),Payment_Freq="Weekly",C689+7,Payment_Freq="Bi-Weekly",C689+14,Payment_Freq="Semi-Monthly",C689+15,Payment_Freq="Semi-Annually",EDATE(C689,6),Payment_Freq="Quarterly",EDATE(C689,4)))</f>
        <v/>
      </c>
      <c r="D690" s="78" t="str">
        <f t="shared" si="70"/>
        <v/>
      </c>
      <c r="E690" s="78" t="str">
        <f t="shared" si="76"/>
        <v/>
      </c>
      <c r="F690" s="78"/>
      <c r="G690" s="78" t="str">
        <f t="shared" si="71"/>
        <v/>
      </c>
      <c r="H690" s="78" t="str">
        <f t="shared" si="72"/>
        <v/>
      </c>
      <c r="I690" s="78" t="str">
        <f t="shared" si="73"/>
        <v/>
      </c>
      <c r="J690" s="78"/>
      <c r="K690" s="78" t="str">
        <f t="shared" si="74"/>
        <v/>
      </c>
      <c r="L690" s="78"/>
      <c r="M690" s="78" t="str">
        <f>IF(B690="","",IF(Rounding="Yes",ROUND(SUM($K$36:K690),2),SUM($K$36:K690)))</f>
        <v/>
      </c>
    </row>
    <row r="691" spans="2:13" ht="20" customHeight="1" x14ac:dyDescent="0.35">
      <c r="B691" s="87" t="str">
        <f t="shared" si="75"/>
        <v/>
      </c>
      <c r="C691" s="106" t="str" cm="1">
        <f t="array" ref="C691">IF(B691="","",_xlfn.IFS(Payment_Freq="Monthly",EDATE(C690,1),Payment_Freq="Annually",EDATE(C690,12),Payment_Freq="Weekly",C690+7,Payment_Freq="Bi-Weekly",C690+14,Payment_Freq="Semi-Monthly",C690+15,Payment_Freq="Semi-Annually",EDATE(C690,6),Payment_Freq="Quarterly",EDATE(C690,4)))</f>
        <v/>
      </c>
      <c r="D691" s="78" t="str">
        <f t="shared" si="70"/>
        <v/>
      </c>
      <c r="E691" s="78" t="str">
        <f t="shared" si="76"/>
        <v/>
      </c>
      <c r="F691" s="78"/>
      <c r="G691" s="78" t="str">
        <f t="shared" si="71"/>
        <v/>
      </c>
      <c r="H691" s="78" t="str">
        <f t="shared" si="72"/>
        <v/>
      </c>
      <c r="I691" s="78" t="str">
        <f t="shared" si="73"/>
        <v/>
      </c>
      <c r="J691" s="78"/>
      <c r="K691" s="78" t="str">
        <f t="shared" si="74"/>
        <v/>
      </c>
      <c r="L691" s="78"/>
      <c r="M691" s="78" t="str">
        <f>IF(B691="","",IF(Rounding="Yes",ROUND(SUM($K$36:K691),2),SUM($K$36:K691)))</f>
        <v/>
      </c>
    </row>
    <row r="692" spans="2:13" ht="20" customHeight="1" x14ac:dyDescent="0.35">
      <c r="B692" s="87" t="str">
        <f t="shared" si="75"/>
        <v/>
      </c>
      <c r="C692" s="106" t="str" cm="1">
        <f t="array" ref="C692">IF(B692="","",_xlfn.IFS(Payment_Freq="Monthly",EDATE(C691,1),Payment_Freq="Annually",EDATE(C691,12),Payment_Freq="Weekly",C691+7,Payment_Freq="Bi-Weekly",C691+14,Payment_Freq="Semi-Monthly",C691+15,Payment_Freq="Semi-Annually",EDATE(C691,6),Payment_Freq="Quarterly",EDATE(C691,4)))</f>
        <v/>
      </c>
      <c r="D692" s="78" t="str">
        <f t="shared" si="70"/>
        <v/>
      </c>
      <c r="E692" s="78" t="str">
        <f t="shared" si="76"/>
        <v/>
      </c>
      <c r="F692" s="78"/>
      <c r="G692" s="78" t="str">
        <f t="shared" si="71"/>
        <v/>
      </c>
      <c r="H692" s="78" t="str">
        <f t="shared" si="72"/>
        <v/>
      </c>
      <c r="I692" s="78" t="str">
        <f t="shared" si="73"/>
        <v/>
      </c>
      <c r="J692" s="78"/>
      <c r="K692" s="78" t="str">
        <f t="shared" si="74"/>
        <v/>
      </c>
      <c r="L692" s="78"/>
      <c r="M692" s="78" t="str">
        <f>IF(B692="","",IF(Rounding="Yes",ROUND(SUM($K$36:K692),2),SUM($K$36:K692)))</f>
        <v/>
      </c>
    </row>
    <row r="693" spans="2:13" ht="20" customHeight="1" x14ac:dyDescent="0.35">
      <c r="B693" s="87" t="str">
        <f t="shared" si="75"/>
        <v/>
      </c>
      <c r="C693" s="106" t="str" cm="1">
        <f t="array" ref="C693">IF(B693="","",_xlfn.IFS(Payment_Freq="Monthly",EDATE(C692,1),Payment_Freq="Annually",EDATE(C692,12),Payment_Freq="Weekly",C692+7,Payment_Freq="Bi-Weekly",C692+14,Payment_Freq="Semi-Monthly",C692+15,Payment_Freq="Semi-Annually",EDATE(C692,6),Payment_Freq="Quarterly",EDATE(C692,4)))</f>
        <v/>
      </c>
      <c r="D693" s="78" t="str">
        <f t="shared" si="70"/>
        <v/>
      </c>
      <c r="E693" s="78" t="str">
        <f t="shared" si="76"/>
        <v/>
      </c>
      <c r="F693" s="78"/>
      <c r="G693" s="78" t="str">
        <f t="shared" si="71"/>
        <v/>
      </c>
      <c r="H693" s="78" t="str">
        <f t="shared" si="72"/>
        <v/>
      </c>
      <c r="I693" s="78" t="str">
        <f t="shared" si="73"/>
        <v/>
      </c>
      <c r="J693" s="78"/>
      <c r="K693" s="78" t="str">
        <f t="shared" si="74"/>
        <v/>
      </c>
      <c r="L693" s="78"/>
      <c r="M693" s="78" t="str">
        <f>IF(B693="","",IF(Rounding="Yes",ROUND(SUM($K$36:K693),2),SUM($K$36:K693)))</f>
        <v/>
      </c>
    </row>
    <row r="694" spans="2:13" ht="20" customHeight="1" x14ac:dyDescent="0.35">
      <c r="B694" s="87" t="str">
        <f t="shared" si="75"/>
        <v/>
      </c>
      <c r="C694" s="106" t="str" cm="1">
        <f t="array" ref="C694">IF(B694="","",_xlfn.IFS(Payment_Freq="Monthly",EDATE(C693,1),Payment_Freq="Annually",EDATE(C693,12),Payment_Freq="Weekly",C693+7,Payment_Freq="Bi-Weekly",C693+14,Payment_Freq="Semi-Monthly",C693+15,Payment_Freq="Semi-Annually",EDATE(C693,6),Payment_Freq="Quarterly",EDATE(C693,4)))</f>
        <v/>
      </c>
      <c r="D694" s="78" t="str">
        <f t="shared" si="70"/>
        <v/>
      </c>
      <c r="E694" s="78" t="str">
        <f t="shared" si="76"/>
        <v/>
      </c>
      <c r="F694" s="78"/>
      <c r="G694" s="78" t="str">
        <f t="shared" si="71"/>
        <v/>
      </c>
      <c r="H694" s="78" t="str">
        <f t="shared" si="72"/>
        <v/>
      </c>
      <c r="I694" s="78" t="str">
        <f t="shared" si="73"/>
        <v/>
      </c>
      <c r="J694" s="78"/>
      <c r="K694" s="78" t="str">
        <f t="shared" si="74"/>
        <v/>
      </c>
      <c r="L694" s="78"/>
      <c r="M694" s="78" t="str">
        <f>IF(B694="","",IF(Rounding="Yes",ROUND(SUM($K$36:K694),2),SUM($K$36:K694)))</f>
        <v/>
      </c>
    </row>
    <row r="695" spans="2:13" ht="20" customHeight="1" x14ac:dyDescent="0.35">
      <c r="B695" s="87" t="str">
        <f t="shared" si="75"/>
        <v/>
      </c>
      <c r="C695" s="106" t="str" cm="1">
        <f t="array" ref="C695">IF(B695="","",_xlfn.IFS(Payment_Freq="Monthly",EDATE(C694,1),Payment_Freq="Annually",EDATE(C694,12),Payment_Freq="Weekly",C694+7,Payment_Freq="Bi-Weekly",C694+14,Payment_Freq="Semi-Monthly",C694+15,Payment_Freq="Semi-Annually",EDATE(C694,6),Payment_Freq="Quarterly",EDATE(C694,4)))</f>
        <v/>
      </c>
      <c r="D695" s="78" t="str">
        <f t="shared" si="70"/>
        <v/>
      </c>
      <c r="E695" s="78" t="str">
        <f t="shared" si="76"/>
        <v/>
      </c>
      <c r="F695" s="78"/>
      <c r="G695" s="78" t="str">
        <f t="shared" si="71"/>
        <v/>
      </c>
      <c r="H695" s="78" t="str">
        <f t="shared" si="72"/>
        <v/>
      </c>
      <c r="I695" s="78" t="str">
        <f t="shared" si="73"/>
        <v/>
      </c>
      <c r="J695" s="78"/>
      <c r="K695" s="78" t="str">
        <f t="shared" si="74"/>
        <v/>
      </c>
      <c r="L695" s="78"/>
      <c r="M695" s="78" t="str">
        <f>IF(B695="","",IF(Rounding="Yes",ROUND(SUM($K$36:K695),2),SUM($K$36:K695)))</f>
        <v/>
      </c>
    </row>
    <row r="696" spans="2:13" ht="20" customHeight="1" x14ac:dyDescent="0.35">
      <c r="B696" s="87" t="str">
        <f t="shared" si="75"/>
        <v/>
      </c>
      <c r="C696" s="106" t="str" cm="1">
        <f t="array" ref="C696">IF(B696="","",_xlfn.IFS(Payment_Freq="Monthly",EDATE(C695,1),Payment_Freq="Annually",EDATE(C695,12),Payment_Freq="Weekly",C695+7,Payment_Freq="Bi-Weekly",C695+14,Payment_Freq="Semi-Monthly",C695+15,Payment_Freq="Semi-Annually",EDATE(C695,6),Payment_Freq="Quarterly",EDATE(C695,4)))</f>
        <v/>
      </c>
      <c r="D696" s="78" t="str">
        <f t="shared" si="70"/>
        <v/>
      </c>
      <c r="E696" s="78" t="str">
        <f t="shared" si="76"/>
        <v/>
      </c>
      <c r="F696" s="78"/>
      <c r="G696" s="78" t="str">
        <f t="shared" si="71"/>
        <v/>
      </c>
      <c r="H696" s="78" t="str">
        <f t="shared" si="72"/>
        <v/>
      </c>
      <c r="I696" s="78" t="str">
        <f t="shared" si="73"/>
        <v/>
      </c>
      <c r="J696" s="78"/>
      <c r="K696" s="78" t="str">
        <f t="shared" si="74"/>
        <v/>
      </c>
      <c r="L696" s="78"/>
      <c r="M696" s="78" t="str">
        <f>IF(B696="","",IF(Rounding="Yes",ROUND(SUM($K$36:K696),2),SUM($K$36:K696)))</f>
        <v/>
      </c>
    </row>
    <row r="697" spans="2:13" ht="20" customHeight="1" x14ac:dyDescent="0.35">
      <c r="B697" s="87" t="str">
        <f t="shared" si="75"/>
        <v/>
      </c>
      <c r="C697" s="106" t="str" cm="1">
        <f t="array" ref="C697">IF(B697="","",_xlfn.IFS(Payment_Freq="Monthly",EDATE(C696,1),Payment_Freq="Annually",EDATE(C696,12),Payment_Freq="Weekly",C696+7,Payment_Freq="Bi-Weekly",C696+14,Payment_Freq="Semi-Monthly",C696+15,Payment_Freq="Semi-Annually",EDATE(C696,6),Payment_Freq="Quarterly",EDATE(C696,4)))</f>
        <v/>
      </c>
      <c r="D697" s="78" t="str">
        <f t="shared" si="70"/>
        <v/>
      </c>
      <c r="E697" s="78" t="str">
        <f t="shared" si="76"/>
        <v/>
      </c>
      <c r="F697" s="78"/>
      <c r="G697" s="78" t="str">
        <f t="shared" si="71"/>
        <v/>
      </c>
      <c r="H697" s="78" t="str">
        <f t="shared" si="72"/>
        <v/>
      </c>
      <c r="I697" s="78" t="str">
        <f t="shared" si="73"/>
        <v/>
      </c>
      <c r="J697" s="78"/>
      <c r="K697" s="78" t="str">
        <f t="shared" si="74"/>
        <v/>
      </c>
      <c r="L697" s="78"/>
      <c r="M697" s="78" t="str">
        <f>IF(B697="","",IF(Rounding="Yes",ROUND(SUM($K$36:K697),2),SUM($K$36:K697)))</f>
        <v/>
      </c>
    </row>
    <row r="698" spans="2:13" ht="20" customHeight="1" x14ac:dyDescent="0.35">
      <c r="B698" s="87" t="str">
        <f t="shared" si="75"/>
        <v/>
      </c>
      <c r="C698" s="106" t="str" cm="1">
        <f t="array" ref="C698">IF(B698="","",_xlfn.IFS(Payment_Freq="Monthly",EDATE(C697,1),Payment_Freq="Annually",EDATE(C697,12),Payment_Freq="Weekly",C697+7,Payment_Freq="Bi-Weekly",C697+14,Payment_Freq="Semi-Monthly",C697+15,Payment_Freq="Semi-Annually",EDATE(C697,6),Payment_Freq="Quarterly",EDATE(C697,4)))</f>
        <v/>
      </c>
      <c r="D698" s="78" t="str">
        <f t="shared" si="70"/>
        <v/>
      </c>
      <c r="E698" s="78" t="str">
        <f t="shared" si="76"/>
        <v/>
      </c>
      <c r="F698" s="78"/>
      <c r="G698" s="78" t="str">
        <f t="shared" si="71"/>
        <v/>
      </c>
      <c r="H698" s="78" t="str">
        <f t="shared" si="72"/>
        <v/>
      </c>
      <c r="I698" s="78" t="str">
        <f t="shared" si="73"/>
        <v/>
      </c>
      <c r="J698" s="78"/>
      <c r="K698" s="78" t="str">
        <f t="shared" si="74"/>
        <v/>
      </c>
      <c r="L698" s="78"/>
      <c r="M698" s="78" t="str">
        <f>IF(B698="","",IF(Rounding="Yes",ROUND(SUM($K$36:K698),2),SUM($K$36:K698)))</f>
        <v/>
      </c>
    </row>
    <row r="699" spans="2:13" ht="20" customHeight="1" x14ac:dyDescent="0.35">
      <c r="B699" s="87" t="str">
        <f t="shared" si="75"/>
        <v/>
      </c>
      <c r="C699" s="106" t="str" cm="1">
        <f t="array" ref="C699">IF(B699="","",_xlfn.IFS(Payment_Freq="Monthly",EDATE(C698,1),Payment_Freq="Annually",EDATE(C698,12),Payment_Freq="Weekly",C698+7,Payment_Freq="Bi-Weekly",C698+14,Payment_Freq="Semi-Monthly",C698+15,Payment_Freq="Semi-Annually",EDATE(C698,6),Payment_Freq="Quarterly",EDATE(C698,4)))</f>
        <v/>
      </c>
      <c r="D699" s="78" t="str">
        <f t="shared" si="70"/>
        <v/>
      </c>
      <c r="E699" s="78" t="str">
        <f t="shared" si="76"/>
        <v/>
      </c>
      <c r="F699" s="78"/>
      <c r="G699" s="78" t="str">
        <f t="shared" si="71"/>
        <v/>
      </c>
      <c r="H699" s="78" t="str">
        <f t="shared" si="72"/>
        <v/>
      </c>
      <c r="I699" s="78" t="str">
        <f t="shared" si="73"/>
        <v/>
      </c>
      <c r="J699" s="78"/>
      <c r="K699" s="78" t="str">
        <f t="shared" si="74"/>
        <v/>
      </c>
      <c r="L699" s="78"/>
      <c r="M699" s="78" t="str">
        <f>IF(B699="","",IF(Rounding="Yes",ROUND(SUM($K$36:K699),2),SUM($K$36:K699)))</f>
        <v/>
      </c>
    </row>
    <row r="700" spans="2:13" ht="20" customHeight="1" x14ac:dyDescent="0.35">
      <c r="B700" s="87" t="str">
        <f t="shared" si="75"/>
        <v/>
      </c>
      <c r="C700" s="106" t="str" cm="1">
        <f t="array" ref="C700">IF(B700="","",_xlfn.IFS(Payment_Freq="Monthly",EDATE(C699,1),Payment_Freq="Annually",EDATE(C699,12),Payment_Freq="Weekly",C699+7,Payment_Freq="Bi-Weekly",C699+14,Payment_Freq="Semi-Monthly",C699+15,Payment_Freq="Semi-Annually",EDATE(C699,6),Payment_Freq="Quarterly",EDATE(C699,4)))</f>
        <v/>
      </c>
      <c r="D700" s="78" t="str">
        <f t="shared" si="70"/>
        <v/>
      </c>
      <c r="E700" s="78" t="str">
        <f t="shared" si="76"/>
        <v/>
      </c>
      <c r="F700" s="78"/>
      <c r="G700" s="78" t="str">
        <f t="shared" si="71"/>
        <v/>
      </c>
      <c r="H700" s="78" t="str">
        <f t="shared" si="72"/>
        <v/>
      </c>
      <c r="I700" s="78" t="str">
        <f t="shared" si="73"/>
        <v/>
      </c>
      <c r="J700" s="78"/>
      <c r="K700" s="78" t="str">
        <f t="shared" si="74"/>
        <v/>
      </c>
      <c r="L700" s="78"/>
      <c r="M700" s="78" t="str">
        <f>IF(B700="","",IF(Rounding="Yes",ROUND(SUM($K$36:K700),2),SUM($K$36:K700)))</f>
        <v/>
      </c>
    </row>
    <row r="701" spans="2:13" ht="20" customHeight="1" x14ac:dyDescent="0.35">
      <c r="B701" s="87" t="str">
        <f t="shared" si="75"/>
        <v/>
      </c>
      <c r="C701" s="106" t="str" cm="1">
        <f t="array" ref="C701">IF(B701="","",_xlfn.IFS(Payment_Freq="Monthly",EDATE(C700,1),Payment_Freq="Annually",EDATE(C700,12),Payment_Freq="Weekly",C700+7,Payment_Freq="Bi-Weekly",C700+14,Payment_Freq="Semi-Monthly",C700+15,Payment_Freq="Semi-Annually",EDATE(C700,6),Payment_Freq="Quarterly",EDATE(C700,4)))</f>
        <v/>
      </c>
      <c r="D701" s="78" t="str">
        <f t="shared" si="70"/>
        <v/>
      </c>
      <c r="E701" s="78" t="str">
        <f t="shared" si="76"/>
        <v/>
      </c>
      <c r="F701" s="78"/>
      <c r="G701" s="78" t="str">
        <f t="shared" si="71"/>
        <v/>
      </c>
      <c r="H701" s="78" t="str">
        <f t="shared" si="72"/>
        <v/>
      </c>
      <c r="I701" s="78" t="str">
        <f t="shared" si="73"/>
        <v/>
      </c>
      <c r="J701" s="78"/>
      <c r="K701" s="78" t="str">
        <f t="shared" si="74"/>
        <v/>
      </c>
      <c r="L701" s="78"/>
      <c r="M701" s="78" t="str">
        <f>IF(B701="","",IF(Rounding="Yes",ROUND(SUM($K$36:K701),2),SUM($K$36:K701)))</f>
        <v/>
      </c>
    </row>
    <row r="702" spans="2:13" ht="20" customHeight="1" x14ac:dyDescent="0.35">
      <c r="B702" s="87" t="str">
        <f t="shared" si="75"/>
        <v/>
      </c>
      <c r="C702" s="106" t="str" cm="1">
        <f t="array" ref="C702">IF(B702="","",_xlfn.IFS(Payment_Freq="Monthly",EDATE(C701,1),Payment_Freq="Annually",EDATE(C701,12),Payment_Freq="Weekly",C701+7,Payment_Freq="Bi-Weekly",C701+14,Payment_Freq="Semi-Monthly",C701+15,Payment_Freq="Semi-Annually",EDATE(C701,6),Payment_Freq="Quarterly",EDATE(C701,4)))</f>
        <v/>
      </c>
      <c r="D702" s="78" t="str">
        <f t="shared" si="70"/>
        <v/>
      </c>
      <c r="E702" s="78" t="str">
        <f t="shared" si="76"/>
        <v/>
      </c>
      <c r="F702" s="78"/>
      <c r="G702" s="78" t="str">
        <f t="shared" si="71"/>
        <v/>
      </c>
      <c r="H702" s="78" t="str">
        <f t="shared" si="72"/>
        <v/>
      </c>
      <c r="I702" s="78" t="str">
        <f t="shared" si="73"/>
        <v/>
      </c>
      <c r="J702" s="78"/>
      <c r="K702" s="78" t="str">
        <f t="shared" si="74"/>
        <v/>
      </c>
      <c r="L702" s="78"/>
      <c r="M702" s="78" t="str">
        <f>IF(B702="","",IF(Rounding="Yes",ROUND(SUM($K$36:K702),2),SUM($K$36:K702)))</f>
        <v/>
      </c>
    </row>
    <row r="703" spans="2:13" ht="20" customHeight="1" x14ac:dyDescent="0.35">
      <c r="B703" s="87" t="str">
        <f t="shared" si="75"/>
        <v/>
      </c>
      <c r="C703" s="106" t="str" cm="1">
        <f t="array" ref="C703">IF(B703="","",_xlfn.IFS(Payment_Freq="Monthly",EDATE(C702,1),Payment_Freq="Annually",EDATE(C702,12),Payment_Freq="Weekly",C702+7,Payment_Freq="Bi-Weekly",C702+14,Payment_Freq="Semi-Monthly",C702+15,Payment_Freq="Semi-Annually",EDATE(C702,6),Payment_Freq="Quarterly",EDATE(C702,4)))</f>
        <v/>
      </c>
      <c r="D703" s="78" t="str">
        <f t="shared" si="70"/>
        <v/>
      </c>
      <c r="E703" s="78" t="str">
        <f t="shared" si="76"/>
        <v/>
      </c>
      <c r="F703" s="78"/>
      <c r="G703" s="78" t="str">
        <f t="shared" si="71"/>
        <v/>
      </c>
      <c r="H703" s="78" t="str">
        <f t="shared" si="72"/>
        <v/>
      </c>
      <c r="I703" s="78" t="str">
        <f t="shared" si="73"/>
        <v/>
      </c>
      <c r="J703" s="78"/>
      <c r="K703" s="78" t="str">
        <f t="shared" si="74"/>
        <v/>
      </c>
      <c r="L703" s="78"/>
      <c r="M703" s="78" t="str">
        <f>IF(B703="","",IF(Rounding="Yes",ROUND(SUM($K$36:K703),2),SUM($K$36:K703)))</f>
        <v/>
      </c>
    </row>
    <row r="704" spans="2:13" ht="20" customHeight="1" x14ac:dyDescent="0.35">
      <c r="B704" s="87" t="str">
        <f t="shared" si="75"/>
        <v/>
      </c>
      <c r="C704" s="106" t="str" cm="1">
        <f t="array" ref="C704">IF(B704="","",_xlfn.IFS(Payment_Freq="Monthly",EDATE(C703,1),Payment_Freq="Annually",EDATE(C703,12),Payment_Freq="Weekly",C703+7,Payment_Freq="Bi-Weekly",C703+14,Payment_Freq="Semi-Monthly",C703+15,Payment_Freq="Semi-Annually",EDATE(C703,6),Payment_Freq="Quarterly",EDATE(C703,4)))</f>
        <v/>
      </c>
      <c r="D704" s="78" t="str">
        <f t="shared" si="70"/>
        <v/>
      </c>
      <c r="E704" s="78" t="str">
        <f t="shared" si="76"/>
        <v/>
      </c>
      <c r="F704" s="78"/>
      <c r="G704" s="78" t="str">
        <f t="shared" si="71"/>
        <v/>
      </c>
      <c r="H704" s="78" t="str">
        <f t="shared" si="72"/>
        <v/>
      </c>
      <c r="I704" s="78" t="str">
        <f t="shared" si="73"/>
        <v/>
      </c>
      <c r="J704" s="78"/>
      <c r="K704" s="78" t="str">
        <f t="shared" si="74"/>
        <v/>
      </c>
      <c r="L704" s="78"/>
      <c r="M704" s="78" t="str">
        <f>IF(B704="","",IF(Rounding="Yes",ROUND(SUM($K$36:K704),2),SUM($K$36:K704)))</f>
        <v/>
      </c>
    </row>
    <row r="705" spans="2:13" ht="20" customHeight="1" x14ac:dyDescent="0.35">
      <c r="B705" s="87" t="str">
        <f t="shared" si="75"/>
        <v/>
      </c>
      <c r="C705" s="106" t="str" cm="1">
        <f t="array" ref="C705">IF(B705="","",_xlfn.IFS(Payment_Freq="Monthly",EDATE(C704,1),Payment_Freq="Annually",EDATE(C704,12),Payment_Freq="Weekly",C704+7,Payment_Freq="Bi-Weekly",C704+14,Payment_Freq="Semi-Monthly",C704+15,Payment_Freq="Semi-Annually",EDATE(C704,6),Payment_Freq="Quarterly",EDATE(C704,4)))</f>
        <v/>
      </c>
      <c r="D705" s="78" t="str">
        <f t="shared" si="70"/>
        <v/>
      </c>
      <c r="E705" s="78" t="str">
        <f t="shared" si="76"/>
        <v/>
      </c>
      <c r="F705" s="78"/>
      <c r="G705" s="78" t="str">
        <f t="shared" si="71"/>
        <v/>
      </c>
      <c r="H705" s="78" t="str">
        <f t="shared" si="72"/>
        <v/>
      </c>
      <c r="I705" s="78" t="str">
        <f t="shared" si="73"/>
        <v/>
      </c>
      <c r="J705" s="78"/>
      <c r="K705" s="78" t="str">
        <f t="shared" si="74"/>
        <v/>
      </c>
      <c r="L705" s="78"/>
      <c r="M705" s="78" t="str">
        <f>IF(B705="","",IF(Rounding="Yes",ROUND(SUM($K$36:K705),2),SUM($K$36:K705)))</f>
        <v/>
      </c>
    </row>
    <row r="706" spans="2:13" ht="20" customHeight="1" x14ac:dyDescent="0.35">
      <c r="B706" s="87" t="str">
        <f t="shared" si="75"/>
        <v/>
      </c>
      <c r="C706" s="106" t="str" cm="1">
        <f t="array" ref="C706">IF(B706="","",_xlfn.IFS(Payment_Freq="Monthly",EDATE(C705,1),Payment_Freq="Annually",EDATE(C705,12),Payment_Freq="Weekly",C705+7,Payment_Freq="Bi-Weekly",C705+14,Payment_Freq="Semi-Monthly",C705+15,Payment_Freq="Semi-Annually",EDATE(C705,6),Payment_Freq="Quarterly",EDATE(C705,4)))</f>
        <v/>
      </c>
      <c r="D706" s="78" t="str">
        <f t="shared" si="70"/>
        <v/>
      </c>
      <c r="E706" s="78" t="str">
        <f t="shared" si="76"/>
        <v/>
      </c>
      <c r="F706" s="78"/>
      <c r="G706" s="78" t="str">
        <f t="shared" si="71"/>
        <v/>
      </c>
      <c r="H706" s="78" t="str">
        <f t="shared" si="72"/>
        <v/>
      </c>
      <c r="I706" s="78" t="str">
        <f t="shared" si="73"/>
        <v/>
      </c>
      <c r="J706" s="78"/>
      <c r="K706" s="78" t="str">
        <f t="shared" si="74"/>
        <v/>
      </c>
      <c r="L706" s="78"/>
      <c r="M706" s="78" t="str">
        <f>IF(B706="","",IF(Rounding="Yes",ROUND(SUM($K$36:K706),2),SUM($K$36:K706)))</f>
        <v/>
      </c>
    </row>
    <row r="707" spans="2:13" ht="20" customHeight="1" x14ac:dyDescent="0.35">
      <c r="B707" s="87" t="str">
        <f t="shared" si="75"/>
        <v/>
      </c>
      <c r="C707" s="106" t="str" cm="1">
        <f t="array" ref="C707">IF(B707="","",_xlfn.IFS(Payment_Freq="Monthly",EDATE(C706,1),Payment_Freq="Annually",EDATE(C706,12),Payment_Freq="Weekly",C706+7,Payment_Freq="Bi-Weekly",C706+14,Payment_Freq="Semi-Monthly",C706+15,Payment_Freq="Semi-Annually",EDATE(C706,6),Payment_Freq="Quarterly",EDATE(C706,4)))</f>
        <v/>
      </c>
      <c r="D707" s="78" t="str">
        <f t="shared" si="70"/>
        <v/>
      </c>
      <c r="E707" s="78" t="str">
        <f t="shared" si="76"/>
        <v/>
      </c>
      <c r="F707" s="78"/>
      <c r="G707" s="78" t="str">
        <f t="shared" si="71"/>
        <v/>
      </c>
      <c r="H707" s="78" t="str">
        <f t="shared" si="72"/>
        <v/>
      </c>
      <c r="I707" s="78" t="str">
        <f t="shared" si="73"/>
        <v/>
      </c>
      <c r="J707" s="78"/>
      <c r="K707" s="78" t="str">
        <f t="shared" si="74"/>
        <v/>
      </c>
      <c r="L707" s="78"/>
      <c r="M707" s="78" t="str">
        <f>IF(B707="","",IF(Rounding="Yes",ROUND(SUM($K$36:K707),2),SUM($K$36:K707)))</f>
        <v/>
      </c>
    </row>
    <row r="708" spans="2:13" ht="20" customHeight="1" x14ac:dyDescent="0.35">
      <c r="B708" s="87" t="str">
        <f t="shared" si="75"/>
        <v/>
      </c>
      <c r="C708" s="106" t="str" cm="1">
        <f t="array" ref="C708">IF(B708="","",_xlfn.IFS(Payment_Freq="Monthly",EDATE(C707,1),Payment_Freq="Annually",EDATE(C707,12),Payment_Freq="Weekly",C707+7,Payment_Freq="Bi-Weekly",C707+14,Payment_Freq="Semi-Monthly",C707+15,Payment_Freq="Semi-Annually",EDATE(C707,6),Payment_Freq="Quarterly",EDATE(C707,4)))</f>
        <v/>
      </c>
      <c r="D708" s="78" t="str">
        <f t="shared" si="70"/>
        <v/>
      </c>
      <c r="E708" s="78" t="str">
        <f t="shared" si="76"/>
        <v/>
      </c>
      <c r="F708" s="78"/>
      <c r="G708" s="78" t="str">
        <f t="shared" si="71"/>
        <v/>
      </c>
      <c r="H708" s="78" t="str">
        <f t="shared" si="72"/>
        <v/>
      </c>
      <c r="I708" s="78" t="str">
        <f t="shared" si="73"/>
        <v/>
      </c>
      <c r="J708" s="78"/>
      <c r="K708" s="78" t="str">
        <f t="shared" si="74"/>
        <v/>
      </c>
      <c r="L708" s="78"/>
      <c r="M708" s="78" t="str">
        <f>IF(B708="","",IF(Rounding="Yes",ROUND(SUM($K$36:K708),2),SUM($K$36:K708)))</f>
        <v/>
      </c>
    </row>
    <row r="709" spans="2:13" ht="20" customHeight="1" x14ac:dyDescent="0.35">
      <c r="B709" s="87" t="str">
        <f t="shared" si="75"/>
        <v/>
      </c>
      <c r="C709" s="106" t="str" cm="1">
        <f t="array" ref="C709">IF(B709="","",_xlfn.IFS(Payment_Freq="Monthly",EDATE(C708,1),Payment_Freq="Annually",EDATE(C708,12),Payment_Freq="Weekly",C708+7,Payment_Freq="Bi-Weekly",C708+14,Payment_Freq="Semi-Monthly",C708+15,Payment_Freq="Semi-Annually",EDATE(C708,6),Payment_Freq="Quarterly",EDATE(C708,4)))</f>
        <v/>
      </c>
      <c r="D709" s="78" t="str">
        <f t="shared" si="70"/>
        <v/>
      </c>
      <c r="E709" s="78" t="str">
        <f t="shared" si="76"/>
        <v/>
      </c>
      <c r="F709" s="78"/>
      <c r="G709" s="78" t="str">
        <f t="shared" si="71"/>
        <v/>
      </c>
      <c r="H709" s="78" t="str">
        <f t="shared" si="72"/>
        <v/>
      </c>
      <c r="I709" s="78" t="str">
        <f t="shared" si="73"/>
        <v/>
      </c>
      <c r="J709" s="78"/>
      <c r="K709" s="78" t="str">
        <f t="shared" si="74"/>
        <v/>
      </c>
      <c r="L709" s="78"/>
      <c r="M709" s="78" t="str">
        <f>IF(B709="","",IF(Rounding="Yes",ROUND(SUM($K$36:K709),2),SUM($K$36:K709)))</f>
        <v/>
      </c>
    </row>
    <row r="710" spans="2:13" ht="20" customHeight="1" x14ac:dyDescent="0.35">
      <c r="B710" s="87" t="str">
        <f t="shared" si="75"/>
        <v/>
      </c>
      <c r="C710" s="106" t="str" cm="1">
        <f t="array" ref="C710">IF(B710="","",_xlfn.IFS(Payment_Freq="Monthly",EDATE(C709,1),Payment_Freq="Annually",EDATE(C709,12),Payment_Freq="Weekly",C709+7,Payment_Freq="Bi-Weekly",C709+14,Payment_Freq="Semi-Monthly",C709+15,Payment_Freq="Semi-Annually",EDATE(C709,6),Payment_Freq="Quarterly",EDATE(C709,4)))</f>
        <v/>
      </c>
      <c r="D710" s="78" t="str">
        <f t="shared" si="70"/>
        <v/>
      </c>
      <c r="E710" s="78" t="str">
        <f t="shared" si="76"/>
        <v/>
      </c>
      <c r="F710" s="78"/>
      <c r="G710" s="78" t="str">
        <f t="shared" si="71"/>
        <v/>
      </c>
      <c r="H710" s="78" t="str">
        <f t="shared" si="72"/>
        <v/>
      </c>
      <c r="I710" s="78" t="str">
        <f t="shared" si="73"/>
        <v/>
      </c>
      <c r="J710" s="78"/>
      <c r="K710" s="78" t="str">
        <f t="shared" si="74"/>
        <v/>
      </c>
      <c r="L710" s="78"/>
      <c r="M710" s="78" t="str">
        <f>IF(B710="","",IF(Rounding="Yes",ROUND(SUM($K$36:K710),2),SUM($K$36:K710)))</f>
        <v/>
      </c>
    </row>
    <row r="711" spans="2:13" ht="20" customHeight="1" x14ac:dyDescent="0.35">
      <c r="B711" s="87" t="str">
        <f t="shared" si="75"/>
        <v/>
      </c>
      <c r="C711" s="106" t="str" cm="1">
        <f t="array" ref="C711">IF(B711="","",_xlfn.IFS(Payment_Freq="Monthly",EDATE(C710,1),Payment_Freq="Annually",EDATE(C710,12),Payment_Freq="Weekly",C710+7,Payment_Freq="Bi-Weekly",C710+14,Payment_Freq="Semi-Monthly",C710+15,Payment_Freq="Semi-Annually",EDATE(C710,6),Payment_Freq="Quarterly",EDATE(C710,4)))</f>
        <v/>
      </c>
      <c r="D711" s="78" t="str">
        <f t="shared" si="70"/>
        <v/>
      </c>
      <c r="E711" s="78" t="str">
        <f t="shared" si="76"/>
        <v/>
      </c>
      <c r="F711" s="78"/>
      <c r="G711" s="78" t="str">
        <f t="shared" si="71"/>
        <v/>
      </c>
      <c r="H711" s="78" t="str">
        <f t="shared" si="72"/>
        <v/>
      </c>
      <c r="I711" s="78" t="str">
        <f t="shared" si="73"/>
        <v/>
      </c>
      <c r="J711" s="78"/>
      <c r="K711" s="78" t="str">
        <f t="shared" si="74"/>
        <v/>
      </c>
      <c r="L711" s="78"/>
      <c r="M711" s="78" t="str">
        <f>IF(B711="","",IF(Rounding="Yes",ROUND(SUM($K$36:K711),2),SUM($K$36:K711)))</f>
        <v/>
      </c>
    </row>
    <row r="712" spans="2:13" ht="20" customHeight="1" x14ac:dyDescent="0.35">
      <c r="B712" s="87" t="str">
        <f t="shared" si="75"/>
        <v/>
      </c>
      <c r="C712" s="106" t="str" cm="1">
        <f t="array" ref="C712">IF(B712="","",_xlfn.IFS(Payment_Freq="Monthly",EDATE(C711,1),Payment_Freq="Annually",EDATE(C711,12),Payment_Freq="Weekly",C711+7,Payment_Freq="Bi-Weekly",C711+14,Payment_Freq="Semi-Monthly",C711+15,Payment_Freq="Semi-Annually",EDATE(C711,6),Payment_Freq="Quarterly",EDATE(C711,4)))</f>
        <v/>
      </c>
      <c r="D712" s="78" t="str">
        <f t="shared" si="70"/>
        <v/>
      </c>
      <c r="E712" s="78" t="str">
        <f t="shared" si="76"/>
        <v/>
      </c>
      <c r="F712" s="78"/>
      <c r="G712" s="78" t="str">
        <f t="shared" si="71"/>
        <v/>
      </c>
      <c r="H712" s="78" t="str">
        <f t="shared" si="72"/>
        <v/>
      </c>
      <c r="I712" s="78" t="str">
        <f t="shared" si="73"/>
        <v/>
      </c>
      <c r="J712" s="78"/>
      <c r="K712" s="78" t="str">
        <f t="shared" si="74"/>
        <v/>
      </c>
      <c r="L712" s="78"/>
      <c r="M712" s="78" t="str">
        <f>IF(B712="","",IF(Rounding="Yes",ROUND(SUM($K$36:K712),2),SUM($K$36:K712)))</f>
        <v/>
      </c>
    </row>
    <row r="713" spans="2:13" ht="20" customHeight="1" x14ac:dyDescent="0.35">
      <c r="B713" s="87" t="str">
        <f t="shared" si="75"/>
        <v/>
      </c>
      <c r="C713" s="106" t="str" cm="1">
        <f t="array" ref="C713">IF(B713="","",_xlfn.IFS(Payment_Freq="Monthly",EDATE(C712,1),Payment_Freq="Annually",EDATE(C712,12),Payment_Freq="Weekly",C712+7,Payment_Freq="Bi-Weekly",C712+14,Payment_Freq="Semi-Monthly",C712+15,Payment_Freq="Semi-Annually",EDATE(C712,6),Payment_Freq="Quarterly",EDATE(C712,4)))</f>
        <v/>
      </c>
      <c r="D713" s="78" t="str">
        <f t="shared" si="70"/>
        <v/>
      </c>
      <c r="E713" s="78" t="str">
        <f t="shared" si="76"/>
        <v/>
      </c>
      <c r="F713" s="78"/>
      <c r="G713" s="78" t="str">
        <f t="shared" si="71"/>
        <v/>
      </c>
      <c r="H713" s="78" t="str">
        <f t="shared" si="72"/>
        <v/>
      </c>
      <c r="I713" s="78" t="str">
        <f t="shared" si="73"/>
        <v/>
      </c>
      <c r="J713" s="78"/>
      <c r="K713" s="78" t="str">
        <f t="shared" si="74"/>
        <v/>
      </c>
      <c r="L713" s="78"/>
      <c r="M713" s="78" t="str">
        <f>IF(B713="","",IF(Rounding="Yes",ROUND(SUM($K$36:K713),2),SUM($K$36:K713)))</f>
        <v/>
      </c>
    </row>
    <row r="714" spans="2:13" ht="20" customHeight="1" x14ac:dyDescent="0.35">
      <c r="B714" s="87" t="str">
        <f t="shared" si="75"/>
        <v/>
      </c>
      <c r="C714" s="106" t="str" cm="1">
        <f t="array" ref="C714">IF(B714="","",_xlfn.IFS(Payment_Freq="Monthly",EDATE(C713,1),Payment_Freq="Annually",EDATE(C713,12),Payment_Freq="Weekly",C713+7,Payment_Freq="Bi-Weekly",C713+14,Payment_Freq="Semi-Monthly",C713+15,Payment_Freq="Semi-Annually",EDATE(C713,6),Payment_Freq="Quarterly",EDATE(C713,4)))</f>
        <v/>
      </c>
      <c r="D714" s="78" t="str">
        <f t="shared" si="70"/>
        <v/>
      </c>
      <c r="E714" s="78" t="str">
        <f t="shared" si="76"/>
        <v/>
      </c>
      <c r="F714" s="78"/>
      <c r="G714" s="78" t="str">
        <f t="shared" si="71"/>
        <v/>
      </c>
      <c r="H714" s="78" t="str">
        <f t="shared" si="72"/>
        <v/>
      </c>
      <c r="I714" s="78" t="str">
        <f t="shared" si="73"/>
        <v/>
      </c>
      <c r="J714" s="78"/>
      <c r="K714" s="78" t="str">
        <f t="shared" si="74"/>
        <v/>
      </c>
      <c r="L714" s="78"/>
      <c r="M714" s="78" t="str">
        <f>IF(B714="","",IF(Rounding="Yes",ROUND(SUM($K$36:K714),2),SUM($K$36:K714)))</f>
        <v/>
      </c>
    </row>
    <row r="715" spans="2:13" ht="20" customHeight="1" x14ac:dyDescent="0.35">
      <c r="B715" s="87" t="str">
        <f t="shared" si="75"/>
        <v/>
      </c>
      <c r="C715" s="106" t="str" cm="1">
        <f t="array" ref="C715">IF(B715="","",_xlfn.IFS(Payment_Freq="Monthly",EDATE(C714,1),Payment_Freq="Annually",EDATE(C714,12),Payment_Freq="Weekly",C714+7,Payment_Freq="Bi-Weekly",C714+14,Payment_Freq="Semi-Monthly",C714+15,Payment_Freq="Semi-Annually",EDATE(C714,6),Payment_Freq="Quarterly",EDATE(C714,4)))</f>
        <v/>
      </c>
      <c r="D715" s="78" t="str">
        <f t="shared" si="70"/>
        <v/>
      </c>
      <c r="E715" s="78" t="str">
        <f t="shared" si="76"/>
        <v/>
      </c>
      <c r="F715" s="78"/>
      <c r="G715" s="78" t="str">
        <f t="shared" si="71"/>
        <v/>
      </c>
      <c r="H715" s="78" t="str">
        <f t="shared" si="72"/>
        <v/>
      </c>
      <c r="I715" s="78" t="str">
        <f t="shared" si="73"/>
        <v/>
      </c>
      <c r="J715" s="78"/>
      <c r="K715" s="78" t="str">
        <f t="shared" si="74"/>
        <v/>
      </c>
      <c r="L715" s="78"/>
      <c r="M715" s="78" t="str">
        <f>IF(B715="","",IF(Rounding="Yes",ROUND(SUM($K$36:K715),2),SUM($K$36:K715)))</f>
        <v/>
      </c>
    </row>
    <row r="716" spans="2:13" ht="20" customHeight="1" x14ac:dyDescent="0.35">
      <c r="B716" s="87" t="str">
        <f t="shared" si="75"/>
        <v/>
      </c>
      <c r="C716" s="106" t="str" cm="1">
        <f t="array" ref="C716">IF(B716="","",_xlfn.IFS(Payment_Freq="Monthly",EDATE(C715,1),Payment_Freq="Annually",EDATE(C715,12),Payment_Freq="Weekly",C715+7,Payment_Freq="Bi-Weekly",C715+14,Payment_Freq="Semi-Monthly",C715+15,Payment_Freq="Semi-Annually",EDATE(C715,6),Payment_Freq="Quarterly",EDATE(C715,4)))</f>
        <v/>
      </c>
      <c r="D716" s="78" t="str">
        <f t="shared" si="70"/>
        <v/>
      </c>
      <c r="E716" s="78" t="str">
        <f t="shared" si="76"/>
        <v/>
      </c>
      <c r="F716" s="78"/>
      <c r="G716" s="78" t="str">
        <f t="shared" si="71"/>
        <v/>
      </c>
      <c r="H716" s="78" t="str">
        <f t="shared" si="72"/>
        <v/>
      </c>
      <c r="I716" s="78" t="str">
        <f t="shared" si="73"/>
        <v/>
      </c>
      <c r="J716" s="78"/>
      <c r="K716" s="78" t="str">
        <f t="shared" si="74"/>
        <v/>
      </c>
      <c r="L716" s="78"/>
      <c r="M716" s="78" t="str">
        <f>IF(B716="","",IF(Rounding="Yes",ROUND(SUM($K$36:K716),2),SUM($K$36:K716)))</f>
        <v/>
      </c>
    </row>
    <row r="717" spans="2:13" ht="20" customHeight="1" x14ac:dyDescent="0.35">
      <c r="B717" s="87" t="str">
        <f t="shared" si="75"/>
        <v/>
      </c>
      <c r="C717" s="106" t="str" cm="1">
        <f t="array" ref="C717">IF(B717="","",_xlfn.IFS(Payment_Freq="Monthly",EDATE(C716,1),Payment_Freq="Annually",EDATE(C716,12),Payment_Freq="Weekly",C716+7,Payment_Freq="Bi-Weekly",C716+14,Payment_Freq="Semi-Monthly",C716+15,Payment_Freq="Semi-Annually",EDATE(C716,6),Payment_Freq="Quarterly",EDATE(C716,4)))</f>
        <v/>
      </c>
      <c r="D717" s="78" t="str">
        <f t="shared" si="70"/>
        <v/>
      </c>
      <c r="E717" s="78" t="str">
        <f t="shared" si="76"/>
        <v/>
      </c>
      <c r="F717" s="78"/>
      <c r="G717" s="78" t="str">
        <f t="shared" si="71"/>
        <v/>
      </c>
      <c r="H717" s="78" t="str">
        <f t="shared" si="72"/>
        <v/>
      </c>
      <c r="I717" s="78" t="str">
        <f t="shared" si="73"/>
        <v/>
      </c>
      <c r="J717" s="78"/>
      <c r="K717" s="78" t="str">
        <f t="shared" si="74"/>
        <v/>
      </c>
      <c r="L717" s="78"/>
      <c r="M717" s="78" t="str">
        <f>IF(B717="","",IF(Rounding="Yes",ROUND(SUM($K$36:K717),2),SUM($K$36:K717)))</f>
        <v/>
      </c>
    </row>
    <row r="718" spans="2:13" ht="20" customHeight="1" x14ac:dyDescent="0.35">
      <c r="B718" s="87" t="str">
        <f t="shared" si="75"/>
        <v/>
      </c>
      <c r="C718" s="106" t="str" cm="1">
        <f t="array" ref="C718">IF(B718="","",_xlfn.IFS(Payment_Freq="Monthly",EDATE(C717,1),Payment_Freq="Annually",EDATE(C717,12),Payment_Freq="Weekly",C717+7,Payment_Freq="Bi-Weekly",C717+14,Payment_Freq="Semi-Monthly",C717+15,Payment_Freq="Semi-Annually",EDATE(C717,6),Payment_Freq="Quarterly",EDATE(C717,4)))</f>
        <v/>
      </c>
      <c r="D718" s="78" t="str">
        <f t="shared" si="70"/>
        <v/>
      </c>
      <c r="E718" s="78" t="str">
        <f t="shared" si="76"/>
        <v/>
      </c>
      <c r="F718" s="78"/>
      <c r="G718" s="78" t="str">
        <f t="shared" si="71"/>
        <v/>
      </c>
      <c r="H718" s="78" t="str">
        <f t="shared" si="72"/>
        <v/>
      </c>
      <c r="I718" s="78" t="str">
        <f t="shared" si="73"/>
        <v/>
      </c>
      <c r="J718" s="78"/>
      <c r="K718" s="78" t="str">
        <f t="shared" si="74"/>
        <v/>
      </c>
      <c r="L718" s="78"/>
      <c r="M718" s="78" t="str">
        <f>IF(B718="","",IF(Rounding="Yes",ROUND(SUM($K$36:K718),2),SUM($K$36:K718)))</f>
        <v/>
      </c>
    </row>
    <row r="719" spans="2:13" ht="20" customHeight="1" x14ac:dyDescent="0.35">
      <c r="B719" s="87" t="str">
        <f t="shared" si="75"/>
        <v/>
      </c>
      <c r="C719" s="106" t="str" cm="1">
        <f t="array" ref="C719">IF(B719="","",_xlfn.IFS(Payment_Freq="Monthly",EDATE(C718,1),Payment_Freq="Annually",EDATE(C718,12),Payment_Freq="Weekly",C718+7,Payment_Freq="Bi-Weekly",C718+14,Payment_Freq="Semi-Monthly",C718+15,Payment_Freq="Semi-Annually",EDATE(C718,6),Payment_Freq="Quarterly",EDATE(C718,4)))</f>
        <v/>
      </c>
      <c r="D719" s="78" t="str">
        <f t="shared" si="70"/>
        <v/>
      </c>
      <c r="E719" s="78" t="str">
        <f t="shared" si="76"/>
        <v/>
      </c>
      <c r="F719" s="78"/>
      <c r="G719" s="78" t="str">
        <f t="shared" si="71"/>
        <v/>
      </c>
      <c r="H719" s="78" t="str">
        <f t="shared" si="72"/>
        <v/>
      </c>
      <c r="I719" s="78" t="str">
        <f t="shared" si="73"/>
        <v/>
      </c>
      <c r="J719" s="78"/>
      <c r="K719" s="78" t="str">
        <f t="shared" si="74"/>
        <v/>
      </c>
      <c r="L719" s="78"/>
      <c r="M719" s="78" t="str">
        <f>IF(B719="","",IF(Rounding="Yes",ROUND(SUM($K$36:K719),2),SUM($K$36:K719)))</f>
        <v/>
      </c>
    </row>
    <row r="720" spans="2:13" ht="20" customHeight="1" x14ac:dyDescent="0.35">
      <c r="B720" s="87" t="str">
        <f t="shared" si="75"/>
        <v/>
      </c>
      <c r="C720" s="106" t="str" cm="1">
        <f t="array" ref="C720">IF(B720="","",_xlfn.IFS(Payment_Freq="Monthly",EDATE(C719,1),Payment_Freq="Annually",EDATE(C719,12),Payment_Freq="Weekly",C719+7,Payment_Freq="Bi-Weekly",C719+14,Payment_Freq="Semi-Monthly",C719+15,Payment_Freq="Semi-Annually",EDATE(C719,6),Payment_Freq="Quarterly",EDATE(C719,4)))</f>
        <v/>
      </c>
      <c r="D720" s="78" t="str">
        <f t="shared" si="70"/>
        <v/>
      </c>
      <c r="E720" s="78" t="str">
        <f t="shared" si="76"/>
        <v/>
      </c>
      <c r="F720" s="78"/>
      <c r="G720" s="78" t="str">
        <f t="shared" si="71"/>
        <v/>
      </c>
      <c r="H720" s="78" t="str">
        <f t="shared" si="72"/>
        <v/>
      </c>
      <c r="I720" s="78" t="str">
        <f t="shared" si="73"/>
        <v/>
      </c>
      <c r="J720" s="78"/>
      <c r="K720" s="78" t="str">
        <f t="shared" si="74"/>
        <v/>
      </c>
      <c r="L720" s="78"/>
      <c r="M720" s="78" t="str">
        <f>IF(B720="","",IF(Rounding="Yes",ROUND(SUM($K$36:K720),2),SUM($K$36:K720)))</f>
        <v/>
      </c>
    </row>
    <row r="721" spans="2:13" ht="20" customHeight="1" x14ac:dyDescent="0.35">
      <c r="B721" s="87" t="str">
        <f t="shared" si="75"/>
        <v/>
      </c>
      <c r="C721" s="106" t="str" cm="1">
        <f t="array" ref="C721">IF(B721="","",_xlfn.IFS(Payment_Freq="Monthly",EDATE(C720,1),Payment_Freq="Annually",EDATE(C720,12),Payment_Freq="Weekly",C720+7,Payment_Freq="Bi-Weekly",C720+14,Payment_Freq="Semi-Monthly",C720+15,Payment_Freq="Semi-Annually",EDATE(C720,6),Payment_Freq="Quarterly",EDATE(C720,4)))</f>
        <v/>
      </c>
      <c r="D721" s="78" t="str">
        <f t="shared" si="70"/>
        <v/>
      </c>
      <c r="E721" s="78" t="str">
        <f t="shared" si="76"/>
        <v/>
      </c>
      <c r="F721" s="78"/>
      <c r="G721" s="78" t="str">
        <f t="shared" si="71"/>
        <v/>
      </c>
      <c r="H721" s="78" t="str">
        <f t="shared" si="72"/>
        <v/>
      </c>
      <c r="I721" s="78" t="str">
        <f t="shared" si="73"/>
        <v/>
      </c>
      <c r="J721" s="78"/>
      <c r="K721" s="78" t="str">
        <f t="shared" si="74"/>
        <v/>
      </c>
      <c r="L721" s="78"/>
      <c r="M721" s="78" t="str">
        <f>IF(B721="","",IF(Rounding="Yes",ROUND(SUM($K$36:K721),2),SUM($K$36:K721)))</f>
        <v/>
      </c>
    </row>
    <row r="722" spans="2:13" ht="20" customHeight="1" x14ac:dyDescent="0.35">
      <c r="B722" s="87" t="str">
        <f t="shared" si="75"/>
        <v/>
      </c>
      <c r="C722" s="106" t="str" cm="1">
        <f t="array" ref="C722">IF(B722="","",_xlfn.IFS(Payment_Freq="Monthly",EDATE(C721,1),Payment_Freq="Annually",EDATE(C721,12),Payment_Freq="Weekly",C721+7,Payment_Freq="Bi-Weekly",C721+14,Payment_Freq="Semi-Monthly",C721+15,Payment_Freq="Semi-Annually",EDATE(C721,6),Payment_Freq="Quarterly",EDATE(C721,4)))</f>
        <v/>
      </c>
      <c r="D722" s="78" t="str">
        <f t="shared" si="70"/>
        <v/>
      </c>
      <c r="E722" s="78" t="str">
        <f t="shared" si="76"/>
        <v/>
      </c>
      <c r="F722" s="78"/>
      <c r="G722" s="78" t="str">
        <f t="shared" si="71"/>
        <v/>
      </c>
      <c r="H722" s="78" t="str">
        <f t="shared" si="72"/>
        <v/>
      </c>
      <c r="I722" s="78" t="str">
        <f t="shared" si="73"/>
        <v/>
      </c>
      <c r="J722" s="78"/>
      <c r="K722" s="78" t="str">
        <f t="shared" si="74"/>
        <v/>
      </c>
      <c r="L722" s="78"/>
      <c r="M722" s="78" t="str">
        <f>IF(B722="","",IF(Rounding="Yes",ROUND(SUM($K$36:K722),2),SUM($K$36:K722)))</f>
        <v/>
      </c>
    </row>
    <row r="723" spans="2:13" ht="20" customHeight="1" x14ac:dyDescent="0.35">
      <c r="B723" s="87" t="str">
        <f t="shared" si="75"/>
        <v/>
      </c>
      <c r="C723" s="106" t="str" cm="1">
        <f t="array" ref="C723">IF(B723="","",_xlfn.IFS(Payment_Freq="Monthly",EDATE(C722,1),Payment_Freq="Annually",EDATE(C722,12),Payment_Freq="Weekly",C722+7,Payment_Freq="Bi-Weekly",C722+14,Payment_Freq="Semi-Monthly",C722+15,Payment_Freq="Semi-Annually",EDATE(C722,6),Payment_Freq="Quarterly",EDATE(C722,4)))</f>
        <v/>
      </c>
      <c r="D723" s="78" t="str">
        <f t="shared" si="70"/>
        <v/>
      </c>
      <c r="E723" s="78" t="str">
        <f t="shared" si="76"/>
        <v/>
      </c>
      <c r="F723" s="78"/>
      <c r="G723" s="78" t="str">
        <f t="shared" si="71"/>
        <v/>
      </c>
      <c r="H723" s="78" t="str">
        <f t="shared" si="72"/>
        <v/>
      </c>
      <c r="I723" s="78" t="str">
        <f t="shared" si="73"/>
        <v/>
      </c>
      <c r="J723" s="78"/>
      <c r="K723" s="78" t="str">
        <f t="shared" si="74"/>
        <v/>
      </c>
      <c r="L723" s="78"/>
      <c r="M723" s="78" t="str">
        <f>IF(B723="","",IF(Rounding="Yes",ROUND(SUM($K$36:K723),2),SUM($K$36:K723)))</f>
        <v/>
      </c>
    </row>
    <row r="724" spans="2:13" ht="20" customHeight="1" x14ac:dyDescent="0.35">
      <c r="B724" s="87" t="str">
        <f t="shared" si="75"/>
        <v/>
      </c>
      <c r="C724" s="106" t="str" cm="1">
        <f t="array" ref="C724">IF(B724="","",_xlfn.IFS(Payment_Freq="Monthly",EDATE(C723,1),Payment_Freq="Annually",EDATE(C723,12),Payment_Freq="Weekly",C723+7,Payment_Freq="Bi-Weekly",C723+14,Payment_Freq="Semi-Monthly",C723+15,Payment_Freq="Semi-Annually",EDATE(C723,6),Payment_Freq="Quarterly",EDATE(C723,4)))</f>
        <v/>
      </c>
      <c r="D724" s="78" t="str">
        <f t="shared" si="70"/>
        <v/>
      </c>
      <c r="E724" s="78" t="str">
        <f t="shared" si="76"/>
        <v/>
      </c>
      <c r="F724" s="78"/>
      <c r="G724" s="78" t="str">
        <f t="shared" si="71"/>
        <v/>
      </c>
      <c r="H724" s="78" t="str">
        <f t="shared" si="72"/>
        <v/>
      </c>
      <c r="I724" s="78" t="str">
        <f t="shared" si="73"/>
        <v/>
      </c>
      <c r="J724" s="78"/>
      <c r="K724" s="78" t="str">
        <f t="shared" si="74"/>
        <v/>
      </c>
      <c r="L724" s="78"/>
      <c r="M724" s="78" t="str">
        <f>IF(B724="","",IF(Rounding="Yes",ROUND(SUM($K$36:K724),2),SUM($K$36:K724)))</f>
        <v/>
      </c>
    </row>
    <row r="725" spans="2:13" ht="20" customHeight="1" x14ac:dyDescent="0.35">
      <c r="B725" s="87" t="str">
        <f t="shared" si="75"/>
        <v/>
      </c>
      <c r="C725" s="106" t="str" cm="1">
        <f t="array" ref="C725">IF(B725="","",_xlfn.IFS(Payment_Freq="Monthly",EDATE(C724,1),Payment_Freq="Annually",EDATE(C724,12),Payment_Freq="Weekly",C724+7,Payment_Freq="Bi-Weekly",C724+14,Payment_Freq="Semi-Monthly",C724+15,Payment_Freq="Semi-Annually",EDATE(C724,6),Payment_Freq="Quarterly",EDATE(C724,4)))</f>
        <v/>
      </c>
      <c r="D725" s="78" t="str">
        <f t="shared" si="70"/>
        <v/>
      </c>
      <c r="E725" s="78" t="str">
        <f t="shared" si="76"/>
        <v/>
      </c>
      <c r="F725" s="78"/>
      <c r="G725" s="78" t="str">
        <f t="shared" si="71"/>
        <v/>
      </c>
      <c r="H725" s="78" t="str">
        <f t="shared" si="72"/>
        <v/>
      </c>
      <c r="I725" s="78" t="str">
        <f t="shared" si="73"/>
        <v/>
      </c>
      <c r="J725" s="78"/>
      <c r="K725" s="78" t="str">
        <f t="shared" si="74"/>
        <v/>
      </c>
      <c r="L725" s="78"/>
      <c r="M725" s="78" t="str">
        <f>IF(B725="","",IF(Rounding="Yes",ROUND(SUM($K$36:K725),2),SUM($K$36:K725)))</f>
        <v/>
      </c>
    </row>
    <row r="726" spans="2:13" ht="20" customHeight="1" x14ac:dyDescent="0.35">
      <c r="B726" s="87" t="str">
        <f t="shared" si="75"/>
        <v/>
      </c>
      <c r="C726" s="106" t="str" cm="1">
        <f t="array" ref="C726">IF(B726="","",_xlfn.IFS(Payment_Freq="Monthly",EDATE(C725,1),Payment_Freq="Annually",EDATE(C725,12),Payment_Freq="Weekly",C725+7,Payment_Freq="Bi-Weekly",C725+14,Payment_Freq="Semi-Monthly",C725+15,Payment_Freq="Semi-Annually",EDATE(C725,6),Payment_Freq="Quarterly",EDATE(C725,4)))</f>
        <v/>
      </c>
      <c r="D726" s="78" t="str">
        <f t="shared" si="70"/>
        <v/>
      </c>
      <c r="E726" s="78" t="str">
        <f t="shared" si="76"/>
        <v/>
      </c>
      <c r="F726" s="78"/>
      <c r="G726" s="78" t="str">
        <f t="shared" si="71"/>
        <v/>
      </c>
      <c r="H726" s="78" t="str">
        <f t="shared" si="72"/>
        <v/>
      </c>
      <c r="I726" s="78" t="str">
        <f t="shared" si="73"/>
        <v/>
      </c>
      <c r="J726" s="78"/>
      <c r="K726" s="78" t="str">
        <f t="shared" si="74"/>
        <v/>
      </c>
      <c r="L726" s="78"/>
      <c r="M726" s="78" t="str">
        <f>IF(B726="","",IF(Rounding="Yes",ROUND(SUM($K$36:K726),2),SUM($K$36:K726)))</f>
        <v/>
      </c>
    </row>
    <row r="727" spans="2:13" ht="20" customHeight="1" x14ac:dyDescent="0.35">
      <c r="B727" s="87" t="str">
        <f t="shared" si="75"/>
        <v/>
      </c>
      <c r="C727" s="106" t="str" cm="1">
        <f t="array" ref="C727">IF(B727="","",_xlfn.IFS(Payment_Freq="Monthly",EDATE(C726,1),Payment_Freq="Annually",EDATE(C726,12),Payment_Freq="Weekly",C726+7,Payment_Freq="Bi-Weekly",C726+14,Payment_Freq="Semi-Monthly",C726+15,Payment_Freq="Semi-Annually",EDATE(C726,6),Payment_Freq="Quarterly",EDATE(C726,4)))</f>
        <v/>
      </c>
      <c r="D727" s="78" t="str">
        <f t="shared" si="70"/>
        <v/>
      </c>
      <c r="E727" s="78" t="str">
        <f t="shared" si="76"/>
        <v/>
      </c>
      <c r="F727" s="78"/>
      <c r="G727" s="78" t="str">
        <f t="shared" si="71"/>
        <v/>
      </c>
      <c r="H727" s="78" t="str">
        <f t="shared" si="72"/>
        <v/>
      </c>
      <c r="I727" s="78" t="str">
        <f t="shared" si="73"/>
        <v/>
      </c>
      <c r="J727" s="78"/>
      <c r="K727" s="78" t="str">
        <f t="shared" si="74"/>
        <v/>
      </c>
      <c r="L727" s="78"/>
      <c r="M727" s="78" t="str">
        <f>IF(B727="","",IF(Rounding="Yes",ROUND(SUM($K$36:K727),2),SUM($K$36:K727)))</f>
        <v/>
      </c>
    </row>
    <row r="728" spans="2:13" ht="20" customHeight="1" x14ac:dyDescent="0.35">
      <c r="B728" s="87" t="str">
        <f t="shared" si="75"/>
        <v/>
      </c>
      <c r="C728" s="106" t="str" cm="1">
        <f t="array" ref="C728">IF(B728="","",_xlfn.IFS(Payment_Freq="Monthly",EDATE(C727,1),Payment_Freq="Annually",EDATE(C727,12),Payment_Freq="Weekly",C727+7,Payment_Freq="Bi-Weekly",C727+14,Payment_Freq="Semi-Monthly",C727+15,Payment_Freq="Semi-Annually",EDATE(C727,6),Payment_Freq="Quarterly",EDATE(C727,4)))</f>
        <v/>
      </c>
      <c r="D728" s="78" t="str">
        <f t="shared" si="70"/>
        <v/>
      </c>
      <c r="E728" s="78" t="str">
        <f t="shared" si="76"/>
        <v/>
      </c>
      <c r="F728" s="78"/>
      <c r="G728" s="78" t="str">
        <f t="shared" si="71"/>
        <v/>
      </c>
      <c r="H728" s="78" t="str">
        <f t="shared" si="72"/>
        <v/>
      </c>
      <c r="I728" s="78" t="str">
        <f t="shared" si="73"/>
        <v/>
      </c>
      <c r="J728" s="78"/>
      <c r="K728" s="78" t="str">
        <f t="shared" si="74"/>
        <v/>
      </c>
      <c r="L728" s="78"/>
      <c r="M728" s="78" t="str">
        <f>IF(B728="","",IF(Rounding="Yes",ROUND(SUM($K$36:K728),2),SUM($K$36:K728)))</f>
        <v/>
      </c>
    </row>
    <row r="729" spans="2:13" ht="20" customHeight="1" x14ac:dyDescent="0.35">
      <c r="B729" s="87" t="str">
        <f t="shared" si="75"/>
        <v/>
      </c>
      <c r="C729" s="106" t="str" cm="1">
        <f t="array" ref="C729">IF(B729="","",_xlfn.IFS(Payment_Freq="Monthly",EDATE(C728,1),Payment_Freq="Annually",EDATE(C728,12),Payment_Freq="Weekly",C728+7,Payment_Freq="Bi-Weekly",C728+14,Payment_Freq="Semi-Monthly",C728+15,Payment_Freq="Semi-Annually",EDATE(C728,6),Payment_Freq="Quarterly",EDATE(C728,4)))</f>
        <v/>
      </c>
      <c r="D729" s="78" t="str">
        <f t="shared" si="70"/>
        <v/>
      </c>
      <c r="E729" s="78" t="str">
        <f t="shared" si="76"/>
        <v/>
      </c>
      <c r="F729" s="78"/>
      <c r="G729" s="78" t="str">
        <f t="shared" si="71"/>
        <v/>
      </c>
      <c r="H729" s="78" t="str">
        <f t="shared" si="72"/>
        <v/>
      </c>
      <c r="I729" s="78" t="str">
        <f t="shared" si="73"/>
        <v/>
      </c>
      <c r="J729" s="78"/>
      <c r="K729" s="78" t="str">
        <f t="shared" si="74"/>
        <v/>
      </c>
      <c r="L729" s="78"/>
      <c r="M729" s="78" t="str">
        <f>IF(B729="","",IF(Rounding="Yes",ROUND(SUM($K$36:K729),2),SUM($K$36:K729)))</f>
        <v/>
      </c>
    </row>
    <row r="730" spans="2:13" ht="20" customHeight="1" x14ac:dyDescent="0.35">
      <c r="B730" s="87" t="str">
        <f t="shared" si="75"/>
        <v/>
      </c>
      <c r="C730" s="106" t="str" cm="1">
        <f t="array" ref="C730">IF(B730="","",_xlfn.IFS(Payment_Freq="Monthly",EDATE(C729,1),Payment_Freq="Annually",EDATE(C729,12),Payment_Freq="Weekly",C729+7,Payment_Freq="Bi-Weekly",C729+14,Payment_Freq="Semi-Monthly",C729+15,Payment_Freq="Semi-Annually",EDATE(C729,6),Payment_Freq="Quarterly",EDATE(C729,4)))</f>
        <v/>
      </c>
      <c r="D730" s="78" t="str">
        <f t="shared" si="70"/>
        <v/>
      </c>
      <c r="E730" s="78" t="str">
        <f t="shared" si="76"/>
        <v/>
      </c>
      <c r="F730" s="78"/>
      <c r="G730" s="78" t="str">
        <f t="shared" si="71"/>
        <v/>
      </c>
      <c r="H730" s="78" t="str">
        <f t="shared" si="72"/>
        <v/>
      </c>
      <c r="I730" s="78" t="str">
        <f t="shared" si="73"/>
        <v/>
      </c>
      <c r="J730" s="78"/>
      <c r="K730" s="78" t="str">
        <f t="shared" si="74"/>
        <v/>
      </c>
      <c r="L730" s="78"/>
      <c r="M730" s="78" t="str">
        <f>IF(B730="","",IF(Rounding="Yes",ROUND(SUM($K$36:K730),2),SUM($K$36:K730)))</f>
        <v/>
      </c>
    </row>
    <row r="731" spans="2:13" ht="20" customHeight="1" x14ac:dyDescent="0.35">
      <c r="B731" s="87" t="str">
        <f t="shared" si="75"/>
        <v/>
      </c>
      <c r="C731" s="106" t="str" cm="1">
        <f t="array" ref="C731">IF(B731="","",_xlfn.IFS(Payment_Freq="Monthly",EDATE(C730,1),Payment_Freq="Annually",EDATE(C730,12),Payment_Freq="Weekly",C730+7,Payment_Freq="Bi-Weekly",C730+14,Payment_Freq="Semi-Monthly",C730+15,Payment_Freq="Semi-Annually",EDATE(C730,6),Payment_Freq="Quarterly",EDATE(C730,4)))</f>
        <v/>
      </c>
      <c r="D731" s="78" t="str">
        <f t="shared" si="70"/>
        <v/>
      </c>
      <c r="E731" s="78" t="str">
        <f t="shared" si="76"/>
        <v/>
      </c>
      <c r="F731" s="78"/>
      <c r="G731" s="78" t="str">
        <f t="shared" si="71"/>
        <v/>
      </c>
      <c r="H731" s="78" t="str">
        <f t="shared" si="72"/>
        <v/>
      </c>
      <c r="I731" s="78" t="str">
        <f t="shared" si="73"/>
        <v/>
      </c>
      <c r="J731" s="78"/>
      <c r="K731" s="78" t="str">
        <f t="shared" si="74"/>
        <v/>
      </c>
      <c r="L731" s="78"/>
      <c r="M731" s="78" t="str">
        <f>IF(B731="","",IF(Rounding="Yes",ROUND(SUM($K$36:K731),2),SUM($K$36:K731)))</f>
        <v/>
      </c>
    </row>
    <row r="732" spans="2:13" ht="20" customHeight="1" x14ac:dyDescent="0.35">
      <c r="B732" s="87" t="str">
        <f t="shared" si="75"/>
        <v/>
      </c>
      <c r="C732" s="106" t="str" cm="1">
        <f t="array" ref="C732">IF(B732="","",_xlfn.IFS(Payment_Freq="Monthly",EDATE(C731,1),Payment_Freq="Annually",EDATE(C731,12),Payment_Freq="Weekly",C731+7,Payment_Freq="Bi-Weekly",C731+14,Payment_Freq="Semi-Monthly",C731+15,Payment_Freq="Semi-Annually",EDATE(C731,6),Payment_Freq="Quarterly",EDATE(C731,4)))</f>
        <v/>
      </c>
      <c r="D732" s="78" t="str">
        <f t="shared" si="70"/>
        <v/>
      </c>
      <c r="E732" s="78" t="str">
        <f t="shared" si="76"/>
        <v/>
      </c>
      <c r="F732" s="78"/>
      <c r="G732" s="78" t="str">
        <f t="shared" si="71"/>
        <v/>
      </c>
      <c r="H732" s="78" t="str">
        <f t="shared" si="72"/>
        <v/>
      </c>
      <c r="I732" s="78" t="str">
        <f t="shared" si="73"/>
        <v/>
      </c>
      <c r="J732" s="78"/>
      <c r="K732" s="78" t="str">
        <f t="shared" si="74"/>
        <v/>
      </c>
      <c r="L732" s="78"/>
      <c r="M732" s="78" t="str">
        <f>IF(B732="","",IF(Rounding="Yes",ROUND(SUM($K$36:K732),2),SUM($K$36:K732)))</f>
        <v/>
      </c>
    </row>
    <row r="733" spans="2:13" ht="20" customHeight="1" x14ac:dyDescent="0.35">
      <c r="B733" s="87" t="str">
        <f t="shared" si="75"/>
        <v/>
      </c>
      <c r="C733" s="106" t="str" cm="1">
        <f t="array" ref="C733">IF(B733="","",_xlfn.IFS(Payment_Freq="Monthly",EDATE(C732,1),Payment_Freq="Annually",EDATE(C732,12),Payment_Freq="Weekly",C732+7,Payment_Freq="Bi-Weekly",C732+14,Payment_Freq="Semi-Monthly",C732+15,Payment_Freq="Semi-Annually",EDATE(C732,6),Payment_Freq="Quarterly",EDATE(C732,4)))</f>
        <v/>
      </c>
      <c r="D733" s="78" t="str">
        <f t="shared" si="70"/>
        <v/>
      </c>
      <c r="E733" s="78" t="str">
        <f t="shared" si="76"/>
        <v/>
      </c>
      <c r="F733" s="78"/>
      <c r="G733" s="78" t="str">
        <f t="shared" si="71"/>
        <v/>
      </c>
      <c r="H733" s="78" t="str">
        <f t="shared" si="72"/>
        <v/>
      </c>
      <c r="I733" s="78" t="str">
        <f t="shared" si="73"/>
        <v/>
      </c>
      <c r="J733" s="78"/>
      <c r="K733" s="78" t="str">
        <f t="shared" si="74"/>
        <v/>
      </c>
      <c r="L733" s="78"/>
      <c r="M733" s="78" t="str">
        <f>IF(B733="","",IF(Rounding="Yes",ROUND(SUM($K$36:K733),2),SUM($K$36:K733)))</f>
        <v/>
      </c>
    </row>
    <row r="734" spans="2:13" ht="20" customHeight="1" x14ac:dyDescent="0.35">
      <c r="B734" s="87" t="str">
        <f t="shared" si="75"/>
        <v/>
      </c>
      <c r="C734" s="106" t="str" cm="1">
        <f t="array" ref="C734">IF(B734="","",_xlfn.IFS(Payment_Freq="Monthly",EDATE(C733,1),Payment_Freq="Annually",EDATE(C733,12),Payment_Freq="Weekly",C733+7,Payment_Freq="Bi-Weekly",C733+14,Payment_Freq="Semi-Monthly",C733+15,Payment_Freq="Semi-Annually",EDATE(C733,6),Payment_Freq="Quarterly",EDATE(C733,4)))</f>
        <v/>
      </c>
      <c r="D734" s="78" t="str">
        <f t="shared" si="70"/>
        <v/>
      </c>
      <c r="E734" s="78" t="str">
        <f t="shared" si="76"/>
        <v/>
      </c>
      <c r="F734" s="78"/>
      <c r="G734" s="78" t="str">
        <f t="shared" si="71"/>
        <v/>
      </c>
      <c r="H734" s="78" t="str">
        <f t="shared" si="72"/>
        <v/>
      </c>
      <c r="I734" s="78" t="str">
        <f t="shared" si="73"/>
        <v/>
      </c>
      <c r="J734" s="78"/>
      <c r="K734" s="78" t="str">
        <f t="shared" si="74"/>
        <v/>
      </c>
      <c r="L734" s="78"/>
      <c r="M734" s="78" t="str">
        <f>IF(B734="","",IF(Rounding="Yes",ROUND(SUM($K$36:K734),2),SUM($K$36:K734)))</f>
        <v/>
      </c>
    </row>
    <row r="735" spans="2:13" ht="20" customHeight="1" x14ac:dyDescent="0.35">
      <c r="B735" s="87" t="str">
        <f t="shared" si="75"/>
        <v/>
      </c>
      <c r="C735" s="106" t="str" cm="1">
        <f t="array" ref="C735">IF(B735="","",_xlfn.IFS(Payment_Freq="Monthly",EDATE(C734,1),Payment_Freq="Annually",EDATE(C734,12),Payment_Freq="Weekly",C734+7,Payment_Freq="Bi-Weekly",C734+14,Payment_Freq="Semi-Monthly",C734+15,Payment_Freq="Semi-Annually",EDATE(C734,6),Payment_Freq="Quarterly",EDATE(C734,4)))</f>
        <v/>
      </c>
      <c r="D735" s="78" t="str">
        <f t="shared" si="70"/>
        <v/>
      </c>
      <c r="E735" s="78" t="str">
        <f t="shared" si="76"/>
        <v/>
      </c>
      <c r="F735" s="78"/>
      <c r="G735" s="78" t="str">
        <f t="shared" si="71"/>
        <v/>
      </c>
      <c r="H735" s="78" t="str">
        <f t="shared" si="72"/>
        <v/>
      </c>
      <c r="I735" s="78" t="str">
        <f t="shared" si="73"/>
        <v/>
      </c>
      <c r="J735" s="78"/>
      <c r="K735" s="78" t="str">
        <f t="shared" si="74"/>
        <v/>
      </c>
      <c r="L735" s="78"/>
      <c r="M735" s="78" t="str">
        <f>IF(B735="","",IF(Rounding="Yes",ROUND(SUM($K$36:K735),2),SUM($K$36:K735)))</f>
        <v/>
      </c>
    </row>
    <row r="736" spans="2:13" ht="20" customHeight="1" x14ac:dyDescent="0.35">
      <c r="B736" s="87" t="str">
        <f t="shared" si="75"/>
        <v/>
      </c>
      <c r="C736" s="106" t="str" cm="1">
        <f t="array" ref="C736">IF(B736="","",_xlfn.IFS(Payment_Freq="Monthly",EDATE(C735,1),Payment_Freq="Annually",EDATE(C735,12),Payment_Freq="Weekly",C735+7,Payment_Freq="Bi-Weekly",C735+14,Payment_Freq="Semi-Monthly",C735+15,Payment_Freq="Semi-Annually",EDATE(C735,6),Payment_Freq="Quarterly",EDATE(C735,4)))</f>
        <v/>
      </c>
      <c r="D736" s="78" t="str">
        <f t="shared" si="70"/>
        <v/>
      </c>
      <c r="E736" s="78" t="str">
        <f t="shared" si="76"/>
        <v/>
      </c>
      <c r="F736" s="78"/>
      <c r="G736" s="78" t="str">
        <f t="shared" si="71"/>
        <v/>
      </c>
      <c r="H736" s="78" t="str">
        <f t="shared" si="72"/>
        <v/>
      </c>
      <c r="I736" s="78" t="str">
        <f t="shared" si="73"/>
        <v/>
      </c>
      <c r="J736" s="78"/>
      <c r="K736" s="78" t="str">
        <f t="shared" si="74"/>
        <v/>
      </c>
      <c r="L736" s="78"/>
      <c r="M736" s="78" t="str">
        <f>IF(B736="","",IF(Rounding="Yes",ROUND(SUM($K$36:K736),2),SUM($K$36:K736)))</f>
        <v/>
      </c>
    </row>
    <row r="737" spans="2:13" ht="20" customHeight="1" x14ac:dyDescent="0.35">
      <c r="B737" s="87" t="str">
        <f t="shared" si="75"/>
        <v/>
      </c>
      <c r="C737" s="106" t="str" cm="1">
        <f t="array" ref="C737">IF(B737="","",_xlfn.IFS(Payment_Freq="Monthly",EDATE(C736,1),Payment_Freq="Annually",EDATE(C736,12),Payment_Freq="Weekly",C736+7,Payment_Freq="Bi-Weekly",C736+14,Payment_Freq="Semi-Monthly",C736+15,Payment_Freq="Semi-Annually",EDATE(C736,6),Payment_Freq="Quarterly",EDATE(C736,4)))</f>
        <v/>
      </c>
      <c r="D737" s="78" t="str">
        <f t="shared" si="70"/>
        <v/>
      </c>
      <c r="E737" s="78" t="str">
        <f t="shared" si="76"/>
        <v/>
      </c>
      <c r="F737" s="78"/>
      <c r="G737" s="78" t="str">
        <f t="shared" si="71"/>
        <v/>
      </c>
      <c r="H737" s="78" t="str">
        <f t="shared" si="72"/>
        <v/>
      </c>
      <c r="I737" s="78" t="str">
        <f t="shared" si="73"/>
        <v/>
      </c>
      <c r="J737" s="78"/>
      <c r="K737" s="78" t="str">
        <f t="shared" si="74"/>
        <v/>
      </c>
      <c r="L737" s="78"/>
      <c r="M737" s="78" t="str">
        <f>IF(B737="","",IF(Rounding="Yes",ROUND(SUM($K$36:K737),2),SUM($K$36:K737)))</f>
        <v/>
      </c>
    </row>
    <row r="738" spans="2:13" ht="20" customHeight="1" x14ac:dyDescent="0.35">
      <c r="B738" s="87" t="str">
        <f t="shared" si="75"/>
        <v/>
      </c>
      <c r="C738" s="106" t="str" cm="1">
        <f t="array" ref="C738">IF(B738="","",_xlfn.IFS(Payment_Freq="Monthly",EDATE(C737,1),Payment_Freq="Annually",EDATE(C737,12),Payment_Freq="Weekly",C737+7,Payment_Freq="Bi-Weekly",C737+14,Payment_Freq="Semi-Monthly",C737+15,Payment_Freq="Semi-Annually",EDATE(C737,6),Payment_Freq="Quarterly",EDATE(C737,4)))</f>
        <v/>
      </c>
      <c r="D738" s="78" t="str">
        <f t="shared" si="70"/>
        <v/>
      </c>
      <c r="E738" s="78" t="str">
        <f t="shared" si="76"/>
        <v/>
      </c>
      <c r="F738" s="78"/>
      <c r="G738" s="78" t="str">
        <f t="shared" si="71"/>
        <v/>
      </c>
      <c r="H738" s="78" t="str">
        <f t="shared" si="72"/>
        <v/>
      </c>
      <c r="I738" s="78" t="str">
        <f t="shared" si="73"/>
        <v/>
      </c>
      <c r="J738" s="78"/>
      <c r="K738" s="78" t="str">
        <f t="shared" si="74"/>
        <v/>
      </c>
      <c r="L738" s="78"/>
      <c r="M738" s="78" t="str">
        <f>IF(B738="","",IF(Rounding="Yes",ROUND(SUM($K$36:K738),2),SUM($K$36:K738)))</f>
        <v/>
      </c>
    </row>
    <row r="739" spans="2:13" ht="20" customHeight="1" x14ac:dyDescent="0.35">
      <c r="B739" s="87" t="str">
        <f t="shared" si="75"/>
        <v/>
      </c>
      <c r="C739" s="106" t="str" cm="1">
        <f t="array" ref="C739">IF(B739="","",_xlfn.IFS(Payment_Freq="Monthly",EDATE(C738,1),Payment_Freq="Annually",EDATE(C738,12),Payment_Freq="Weekly",C738+7,Payment_Freq="Bi-Weekly",C738+14,Payment_Freq="Semi-Monthly",C738+15,Payment_Freq="Semi-Annually",EDATE(C738,6),Payment_Freq="Quarterly",EDATE(C738,4)))</f>
        <v/>
      </c>
      <c r="D739" s="78" t="str">
        <f t="shared" si="70"/>
        <v/>
      </c>
      <c r="E739" s="78" t="str">
        <f t="shared" si="76"/>
        <v/>
      </c>
      <c r="F739" s="78"/>
      <c r="G739" s="78" t="str">
        <f t="shared" si="71"/>
        <v/>
      </c>
      <c r="H739" s="78" t="str">
        <f t="shared" si="72"/>
        <v/>
      </c>
      <c r="I739" s="78" t="str">
        <f t="shared" si="73"/>
        <v/>
      </c>
      <c r="J739" s="78"/>
      <c r="K739" s="78" t="str">
        <f t="shared" si="74"/>
        <v/>
      </c>
      <c r="L739" s="78"/>
      <c r="M739" s="78" t="str">
        <f>IF(B739="","",IF(Rounding="Yes",ROUND(SUM($K$36:K739),2),SUM($K$36:K739)))</f>
        <v/>
      </c>
    </row>
    <row r="740" spans="2:13" ht="20" customHeight="1" x14ac:dyDescent="0.35">
      <c r="B740" s="87" t="str">
        <f t="shared" si="75"/>
        <v/>
      </c>
      <c r="C740" s="106" t="str" cm="1">
        <f t="array" ref="C740">IF(B740="","",_xlfn.IFS(Payment_Freq="Monthly",EDATE(C739,1),Payment_Freq="Annually",EDATE(C739,12),Payment_Freq="Weekly",C739+7,Payment_Freq="Bi-Weekly",C739+14,Payment_Freq="Semi-Monthly",C739+15,Payment_Freq="Semi-Annually",EDATE(C739,6),Payment_Freq="Quarterly",EDATE(C739,4)))</f>
        <v/>
      </c>
      <c r="D740" s="78" t="str">
        <f t="shared" ref="D740:D803" si="77">IF(B740="","",IF(Rounding="Yes",ROUND(IF(I739&lt;Payment_Per_Period,($I739+$G740)-E740,Payment_Per_Period),2),IF(I739&lt;Payment_Per_Period,($I739+$G740)-E740,Payment_Per_Period)))</f>
        <v/>
      </c>
      <c r="E740" s="78" t="str">
        <f t="shared" si="76"/>
        <v/>
      </c>
      <c r="F740" s="78"/>
      <c r="G740" s="78" t="str">
        <f t="shared" ref="G740:G803" si="78">IF($B740="","",IF(Rounding="Yes",ROUND(IF(Interest_Type="Flat",Rate_Per_Period*$I$35,Rate_Per_Period*$I739),2),IF(Interest_Type="Flat",Rate_Per_Period*$I$35,Rate_Per_Period*$I739)))</f>
        <v/>
      </c>
      <c r="H740" s="78" t="str">
        <f t="shared" ref="H740:H803" si="79">IF(B740="","",IF(Rounding="Yes",ROUND((D740-G740)+E740+F740,2),(D740-G740)+E740+F740))</f>
        <v/>
      </c>
      <c r="I740" s="78" t="str">
        <f t="shared" ref="I740:I803" si="80">IF(B740="","",IF(Rounding="Yes",ROUND(($I739-$H740),2),($I739-$H740)))</f>
        <v/>
      </c>
      <c r="J740" s="78"/>
      <c r="K740" s="78" t="str">
        <f t="shared" ref="K740:K803" si="81">IF(B740="","",IF(Rounding="Yes",ROUND(G740*Tax_Bracket,2),G740*Tax_Bracket))</f>
        <v/>
      </c>
      <c r="L740" s="78"/>
      <c r="M740" s="78" t="str">
        <f>IF(B740="","",IF(Rounding="Yes",ROUND(SUM($K$36:K740),2),SUM($K$36:K740)))</f>
        <v/>
      </c>
    </row>
    <row r="741" spans="2:13" ht="20" customHeight="1" x14ac:dyDescent="0.35">
      <c r="B741" s="87" t="str">
        <f t="shared" ref="B741:B804" si="82">IF(OR(I740=0,I740="",B740&gt;=$G$25),"",B740+1)</f>
        <v/>
      </c>
      <c r="C741" s="106" t="str" cm="1">
        <f t="array" ref="C741">IF(B741="","",_xlfn.IFS(Payment_Freq="Monthly",EDATE(C740,1),Payment_Freq="Annually",EDATE(C740,12),Payment_Freq="Weekly",C740+7,Payment_Freq="Bi-Weekly",C740+14,Payment_Freq="Semi-Monthly",C740+15,Payment_Freq="Semi-Annually",EDATE(C740,6),Payment_Freq="Quarterly",EDATE(C740,4)))</f>
        <v/>
      </c>
      <c r="D741" s="78" t="str">
        <f t="shared" si="77"/>
        <v/>
      </c>
      <c r="E741" s="78" t="str">
        <f t="shared" ref="E741:E804" si="83">IF(B741="","",
    IF(I740&gt;Payment_Per_Period,(IF(MOD(B741,$E$19)=0,$E$18,0) +
     IF(AND(C740&lt;&gt;"", YEAR(C741)&lt;&gt;YEAR(C740)), $E$20, 0)),0))</f>
        <v/>
      </c>
      <c r="F741" s="78"/>
      <c r="G741" s="78" t="str">
        <f t="shared" si="78"/>
        <v/>
      </c>
      <c r="H741" s="78" t="str">
        <f t="shared" si="79"/>
        <v/>
      </c>
      <c r="I741" s="78" t="str">
        <f t="shared" si="80"/>
        <v/>
      </c>
      <c r="J741" s="78"/>
      <c r="K741" s="78" t="str">
        <f t="shared" si="81"/>
        <v/>
      </c>
      <c r="L741" s="78"/>
      <c r="M741" s="78" t="str">
        <f>IF(B741="","",IF(Rounding="Yes",ROUND(SUM($K$36:K741),2),SUM($K$36:K741)))</f>
        <v/>
      </c>
    </row>
    <row r="742" spans="2:13" ht="20" customHeight="1" x14ac:dyDescent="0.35">
      <c r="B742" s="87" t="str">
        <f t="shared" si="82"/>
        <v/>
      </c>
      <c r="C742" s="106" t="str" cm="1">
        <f t="array" ref="C742">IF(B742="","",_xlfn.IFS(Payment_Freq="Monthly",EDATE(C741,1),Payment_Freq="Annually",EDATE(C741,12),Payment_Freq="Weekly",C741+7,Payment_Freq="Bi-Weekly",C741+14,Payment_Freq="Semi-Monthly",C741+15,Payment_Freq="Semi-Annually",EDATE(C741,6),Payment_Freq="Quarterly",EDATE(C741,4)))</f>
        <v/>
      </c>
      <c r="D742" s="78" t="str">
        <f t="shared" si="77"/>
        <v/>
      </c>
      <c r="E742" s="78" t="str">
        <f t="shared" si="83"/>
        <v/>
      </c>
      <c r="F742" s="78"/>
      <c r="G742" s="78" t="str">
        <f t="shared" si="78"/>
        <v/>
      </c>
      <c r="H742" s="78" t="str">
        <f t="shared" si="79"/>
        <v/>
      </c>
      <c r="I742" s="78" t="str">
        <f t="shared" si="80"/>
        <v/>
      </c>
      <c r="J742" s="78"/>
      <c r="K742" s="78" t="str">
        <f t="shared" si="81"/>
        <v/>
      </c>
      <c r="L742" s="78"/>
      <c r="M742" s="78" t="str">
        <f>IF(B742="","",IF(Rounding="Yes",ROUND(SUM($K$36:K742),2),SUM($K$36:K742)))</f>
        <v/>
      </c>
    </row>
    <row r="743" spans="2:13" ht="20" customHeight="1" x14ac:dyDescent="0.35">
      <c r="B743" s="87" t="str">
        <f t="shared" si="82"/>
        <v/>
      </c>
      <c r="C743" s="106" t="str" cm="1">
        <f t="array" ref="C743">IF(B743="","",_xlfn.IFS(Payment_Freq="Monthly",EDATE(C742,1),Payment_Freq="Annually",EDATE(C742,12),Payment_Freq="Weekly",C742+7,Payment_Freq="Bi-Weekly",C742+14,Payment_Freq="Semi-Monthly",C742+15,Payment_Freq="Semi-Annually",EDATE(C742,6),Payment_Freq="Quarterly",EDATE(C742,4)))</f>
        <v/>
      </c>
      <c r="D743" s="78" t="str">
        <f t="shared" si="77"/>
        <v/>
      </c>
      <c r="E743" s="78" t="str">
        <f t="shared" si="83"/>
        <v/>
      </c>
      <c r="F743" s="78"/>
      <c r="G743" s="78" t="str">
        <f t="shared" si="78"/>
        <v/>
      </c>
      <c r="H743" s="78" t="str">
        <f t="shared" si="79"/>
        <v/>
      </c>
      <c r="I743" s="78" t="str">
        <f t="shared" si="80"/>
        <v/>
      </c>
      <c r="J743" s="78"/>
      <c r="K743" s="78" t="str">
        <f t="shared" si="81"/>
        <v/>
      </c>
      <c r="L743" s="78"/>
      <c r="M743" s="78" t="str">
        <f>IF(B743="","",IF(Rounding="Yes",ROUND(SUM($K$36:K743),2),SUM($K$36:K743)))</f>
        <v/>
      </c>
    </row>
    <row r="744" spans="2:13" ht="20" customHeight="1" x14ac:dyDescent="0.35">
      <c r="B744" s="87" t="str">
        <f t="shared" si="82"/>
        <v/>
      </c>
      <c r="C744" s="106" t="str" cm="1">
        <f t="array" ref="C744">IF(B744="","",_xlfn.IFS(Payment_Freq="Monthly",EDATE(C743,1),Payment_Freq="Annually",EDATE(C743,12),Payment_Freq="Weekly",C743+7,Payment_Freq="Bi-Weekly",C743+14,Payment_Freq="Semi-Monthly",C743+15,Payment_Freq="Semi-Annually",EDATE(C743,6),Payment_Freq="Quarterly",EDATE(C743,4)))</f>
        <v/>
      </c>
      <c r="D744" s="78" t="str">
        <f t="shared" si="77"/>
        <v/>
      </c>
      <c r="E744" s="78" t="str">
        <f t="shared" si="83"/>
        <v/>
      </c>
      <c r="F744" s="78"/>
      <c r="G744" s="78" t="str">
        <f t="shared" si="78"/>
        <v/>
      </c>
      <c r="H744" s="78" t="str">
        <f t="shared" si="79"/>
        <v/>
      </c>
      <c r="I744" s="78" t="str">
        <f t="shared" si="80"/>
        <v/>
      </c>
      <c r="J744" s="78"/>
      <c r="K744" s="78" t="str">
        <f t="shared" si="81"/>
        <v/>
      </c>
      <c r="L744" s="78"/>
      <c r="M744" s="78" t="str">
        <f>IF(B744="","",IF(Rounding="Yes",ROUND(SUM($K$36:K744),2),SUM($K$36:K744)))</f>
        <v/>
      </c>
    </row>
    <row r="745" spans="2:13" ht="20" customHeight="1" x14ac:dyDescent="0.35">
      <c r="B745" s="87" t="str">
        <f t="shared" si="82"/>
        <v/>
      </c>
      <c r="C745" s="106" t="str" cm="1">
        <f t="array" ref="C745">IF(B745="","",_xlfn.IFS(Payment_Freq="Monthly",EDATE(C744,1),Payment_Freq="Annually",EDATE(C744,12),Payment_Freq="Weekly",C744+7,Payment_Freq="Bi-Weekly",C744+14,Payment_Freq="Semi-Monthly",C744+15,Payment_Freq="Semi-Annually",EDATE(C744,6),Payment_Freq="Quarterly",EDATE(C744,4)))</f>
        <v/>
      </c>
      <c r="D745" s="78" t="str">
        <f t="shared" si="77"/>
        <v/>
      </c>
      <c r="E745" s="78" t="str">
        <f t="shared" si="83"/>
        <v/>
      </c>
      <c r="F745" s="78"/>
      <c r="G745" s="78" t="str">
        <f t="shared" si="78"/>
        <v/>
      </c>
      <c r="H745" s="78" t="str">
        <f t="shared" si="79"/>
        <v/>
      </c>
      <c r="I745" s="78" t="str">
        <f t="shared" si="80"/>
        <v/>
      </c>
      <c r="J745" s="78"/>
      <c r="K745" s="78" t="str">
        <f t="shared" si="81"/>
        <v/>
      </c>
      <c r="L745" s="78"/>
      <c r="M745" s="78" t="str">
        <f>IF(B745="","",IF(Rounding="Yes",ROUND(SUM($K$36:K745),2),SUM($K$36:K745)))</f>
        <v/>
      </c>
    </row>
    <row r="746" spans="2:13" ht="20" customHeight="1" x14ac:dyDescent="0.35">
      <c r="B746" s="87" t="str">
        <f t="shared" si="82"/>
        <v/>
      </c>
      <c r="C746" s="106" t="str" cm="1">
        <f t="array" ref="C746">IF(B746="","",_xlfn.IFS(Payment_Freq="Monthly",EDATE(C745,1),Payment_Freq="Annually",EDATE(C745,12),Payment_Freq="Weekly",C745+7,Payment_Freq="Bi-Weekly",C745+14,Payment_Freq="Semi-Monthly",C745+15,Payment_Freq="Semi-Annually",EDATE(C745,6),Payment_Freq="Quarterly",EDATE(C745,4)))</f>
        <v/>
      </c>
      <c r="D746" s="78" t="str">
        <f t="shared" si="77"/>
        <v/>
      </c>
      <c r="E746" s="78" t="str">
        <f t="shared" si="83"/>
        <v/>
      </c>
      <c r="F746" s="78"/>
      <c r="G746" s="78" t="str">
        <f t="shared" si="78"/>
        <v/>
      </c>
      <c r="H746" s="78" t="str">
        <f t="shared" si="79"/>
        <v/>
      </c>
      <c r="I746" s="78" t="str">
        <f t="shared" si="80"/>
        <v/>
      </c>
      <c r="J746" s="78"/>
      <c r="K746" s="78" t="str">
        <f t="shared" si="81"/>
        <v/>
      </c>
      <c r="L746" s="78"/>
      <c r="M746" s="78" t="str">
        <f>IF(B746="","",IF(Rounding="Yes",ROUND(SUM($K$36:K746),2),SUM($K$36:K746)))</f>
        <v/>
      </c>
    </row>
    <row r="747" spans="2:13" ht="20" customHeight="1" x14ac:dyDescent="0.35">
      <c r="B747" s="87" t="str">
        <f t="shared" si="82"/>
        <v/>
      </c>
      <c r="C747" s="106" t="str" cm="1">
        <f t="array" ref="C747">IF(B747="","",_xlfn.IFS(Payment_Freq="Monthly",EDATE(C746,1),Payment_Freq="Annually",EDATE(C746,12),Payment_Freq="Weekly",C746+7,Payment_Freq="Bi-Weekly",C746+14,Payment_Freq="Semi-Monthly",C746+15,Payment_Freq="Semi-Annually",EDATE(C746,6),Payment_Freq="Quarterly",EDATE(C746,4)))</f>
        <v/>
      </c>
      <c r="D747" s="78" t="str">
        <f t="shared" si="77"/>
        <v/>
      </c>
      <c r="E747" s="78" t="str">
        <f t="shared" si="83"/>
        <v/>
      </c>
      <c r="F747" s="78"/>
      <c r="G747" s="78" t="str">
        <f t="shared" si="78"/>
        <v/>
      </c>
      <c r="H747" s="78" t="str">
        <f t="shared" si="79"/>
        <v/>
      </c>
      <c r="I747" s="78" t="str">
        <f t="shared" si="80"/>
        <v/>
      </c>
      <c r="J747" s="78"/>
      <c r="K747" s="78" t="str">
        <f t="shared" si="81"/>
        <v/>
      </c>
      <c r="L747" s="78"/>
      <c r="M747" s="78" t="str">
        <f>IF(B747="","",IF(Rounding="Yes",ROUND(SUM($K$36:K747),2),SUM($K$36:K747)))</f>
        <v/>
      </c>
    </row>
    <row r="748" spans="2:13" ht="20" customHeight="1" x14ac:dyDescent="0.35">
      <c r="B748" s="87" t="str">
        <f t="shared" si="82"/>
        <v/>
      </c>
      <c r="C748" s="106" t="str" cm="1">
        <f t="array" ref="C748">IF(B748="","",_xlfn.IFS(Payment_Freq="Monthly",EDATE(C747,1),Payment_Freq="Annually",EDATE(C747,12),Payment_Freq="Weekly",C747+7,Payment_Freq="Bi-Weekly",C747+14,Payment_Freq="Semi-Monthly",C747+15,Payment_Freq="Semi-Annually",EDATE(C747,6),Payment_Freq="Quarterly",EDATE(C747,4)))</f>
        <v/>
      </c>
      <c r="D748" s="78" t="str">
        <f t="shared" si="77"/>
        <v/>
      </c>
      <c r="E748" s="78" t="str">
        <f t="shared" si="83"/>
        <v/>
      </c>
      <c r="F748" s="78"/>
      <c r="G748" s="78" t="str">
        <f t="shared" si="78"/>
        <v/>
      </c>
      <c r="H748" s="78" t="str">
        <f t="shared" si="79"/>
        <v/>
      </c>
      <c r="I748" s="78" t="str">
        <f t="shared" si="80"/>
        <v/>
      </c>
      <c r="J748" s="78"/>
      <c r="K748" s="78" t="str">
        <f t="shared" si="81"/>
        <v/>
      </c>
      <c r="L748" s="78"/>
      <c r="M748" s="78" t="str">
        <f>IF(B748="","",IF(Rounding="Yes",ROUND(SUM($K$36:K748),2),SUM($K$36:K748)))</f>
        <v/>
      </c>
    </row>
    <row r="749" spans="2:13" ht="20" customHeight="1" x14ac:dyDescent="0.35">
      <c r="B749" s="87" t="str">
        <f t="shared" si="82"/>
        <v/>
      </c>
      <c r="C749" s="106" t="str" cm="1">
        <f t="array" ref="C749">IF(B749="","",_xlfn.IFS(Payment_Freq="Monthly",EDATE(C748,1),Payment_Freq="Annually",EDATE(C748,12),Payment_Freq="Weekly",C748+7,Payment_Freq="Bi-Weekly",C748+14,Payment_Freq="Semi-Monthly",C748+15,Payment_Freq="Semi-Annually",EDATE(C748,6),Payment_Freq="Quarterly",EDATE(C748,4)))</f>
        <v/>
      </c>
      <c r="D749" s="78" t="str">
        <f t="shared" si="77"/>
        <v/>
      </c>
      <c r="E749" s="78" t="str">
        <f t="shared" si="83"/>
        <v/>
      </c>
      <c r="F749" s="78"/>
      <c r="G749" s="78" t="str">
        <f t="shared" si="78"/>
        <v/>
      </c>
      <c r="H749" s="78" t="str">
        <f t="shared" si="79"/>
        <v/>
      </c>
      <c r="I749" s="78" t="str">
        <f t="shared" si="80"/>
        <v/>
      </c>
      <c r="J749" s="78"/>
      <c r="K749" s="78" t="str">
        <f t="shared" si="81"/>
        <v/>
      </c>
      <c r="L749" s="78"/>
      <c r="M749" s="78" t="str">
        <f>IF(B749="","",IF(Rounding="Yes",ROUND(SUM($K$36:K749),2),SUM($K$36:K749)))</f>
        <v/>
      </c>
    </row>
    <row r="750" spans="2:13" ht="20" customHeight="1" x14ac:dyDescent="0.35">
      <c r="B750" s="87" t="str">
        <f t="shared" si="82"/>
        <v/>
      </c>
      <c r="C750" s="106" t="str" cm="1">
        <f t="array" ref="C750">IF(B750="","",_xlfn.IFS(Payment_Freq="Monthly",EDATE(C749,1),Payment_Freq="Annually",EDATE(C749,12),Payment_Freq="Weekly",C749+7,Payment_Freq="Bi-Weekly",C749+14,Payment_Freq="Semi-Monthly",C749+15,Payment_Freq="Semi-Annually",EDATE(C749,6),Payment_Freq="Quarterly",EDATE(C749,4)))</f>
        <v/>
      </c>
      <c r="D750" s="78" t="str">
        <f t="shared" si="77"/>
        <v/>
      </c>
      <c r="E750" s="78" t="str">
        <f t="shared" si="83"/>
        <v/>
      </c>
      <c r="F750" s="78"/>
      <c r="G750" s="78" t="str">
        <f t="shared" si="78"/>
        <v/>
      </c>
      <c r="H750" s="78" t="str">
        <f t="shared" si="79"/>
        <v/>
      </c>
      <c r="I750" s="78" t="str">
        <f t="shared" si="80"/>
        <v/>
      </c>
      <c r="J750" s="78"/>
      <c r="K750" s="78" t="str">
        <f t="shared" si="81"/>
        <v/>
      </c>
      <c r="L750" s="78"/>
      <c r="M750" s="78" t="str">
        <f>IF(B750="","",IF(Rounding="Yes",ROUND(SUM($K$36:K750),2),SUM($K$36:K750)))</f>
        <v/>
      </c>
    </row>
    <row r="751" spans="2:13" ht="20" customHeight="1" x14ac:dyDescent="0.35">
      <c r="B751" s="87" t="str">
        <f t="shared" si="82"/>
        <v/>
      </c>
      <c r="C751" s="106" t="str" cm="1">
        <f t="array" ref="C751">IF(B751="","",_xlfn.IFS(Payment_Freq="Monthly",EDATE(C750,1),Payment_Freq="Annually",EDATE(C750,12),Payment_Freq="Weekly",C750+7,Payment_Freq="Bi-Weekly",C750+14,Payment_Freq="Semi-Monthly",C750+15,Payment_Freq="Semi-Annually",EDATE(C750,6),Payment_Freq="Quarterly",EDATE(C750,4)))</f>
        <v/>
      </c>
      <c r="D751" s="78" t="str">
        <f t="shared" si="77"/>
        <v/>
      </c>
      <c r="E751" s="78" t="str">
        <f t="shared" si="83"/>
        <v/>
      </c>
      <c r="F751" s="78"/>
      <c r="G751" s="78" t="str">
        <f t="shared" si="78"/>
        <v/>
      </c>
      <c r="H751" s="78" t="str">
        <f t="shared" si="79"/>
        <v/>
      </c>
      <c r="I751" s="78" t="str">
        <f t="shared" si="80"/>
        <v/>
      </c>
      <c r="J751" s="78"/>
      <c r="K751" s="78" t="str">
        <f t="shared" si="81"/>
        <v/>
      </c>
      <c r="L751" s="78"/>
      <c r="M751" s="78" t="str">
        <f>IF(B751="","",IF(Rounding="Yes",ROUND(SUM($K$36:K751),2),SUM($K$36:K751)))</f>
        <v/>
      </c>
    </row>
    <row r="752" spans="2:13" ht="20" customHeight="1" x14ac:dyDescent="0.35">
      <c r="B752" s="87" t="str">
        <f t="shared" si="82"/>
        <v/>
      </c>
      <c r="C752" s="106" t="str" cm="1">
        <f t="array" ref="C752">IF(B752="","",_xlfn.IFS(Payment_Freq="Monthly",EDATE(C751,1),Payment_Freq="Annually",EDATE(C751,12),Payment_Freq="Weekly",C751+7,Payment_Freq="Bi-Weekly",C751+14,Payment_Freq="Semi-Monthly",C751+15,Payment_Freq="Semi-Annually",EDATE(C751,6),Payment_Freq="Quarterly",EDATE(C751,4)))</f>
        <v/>
      </c>
      <c r="D752" s="78" t="str">
        <f t="shared" si="77"/>
        <v/>
      </c>
      <c r="E752" s="78" t="str">
        <f t="shared" si="83"/>
        <v/>
      </c>
      <c r="F752" s="78"/>
      <c r="G752" s="78" t="str">
        <f t="shared" si="78"/>
        <v/>
      </c>
      <c r="H752" s="78" t="str">
        <f t="shared" si="79"/>
        <v/>
      </c>
      <c r="I752" s="78" t="str">
        <f t="shared" si="80"/>
        <v/>
      </c>
      <c r="J752" s="78"/>
      <c r="K752" s="78" t="str">
        <f t="shared" si="81"/>
        <v/>
      </c>
      <c r="L752" s="78"/>
      <c r="M752" s="78" t="str">
        <f>IF(B752="","",IF(Rounding="Yes",ROUND(SUM($K$36:K752),2),SUM($K$36:K752)))</f>
        <v/>
      </c>
    </row>
    <row r="753" spans="2:13" ht="20" customHeight="1" x14ac:dyDescent="0.35">
      <c r="B753" s="87" t="str">
        <f t="shared" si="82"/>
        <v/>
      </c>
      <c r="C753" s="106" t="str" cm="1">
        <f t="array" ref="C753">IF(B753="","",_xlfn.IFS(Payment_Freq="Monthly",EDATE(C752,1),Payment_Freq="Annually",EDATE(C752,12),Payment_Freq="Weekly",C752+7,Payment_Freq="Bi-Weekly",C752+14,Payment_Freq="Semi-Monthly",C752+15,Payment_Freq="Semi-Annually",EDATE(C752,6),Payment_Freq="Quarterly",EDATE(C752,4)))</f>
        <v/>
      </c>
      <c r="D753" s="78" t="str">
        <f t="shared" si="77"/>
        <v/>
      </c>
      <c r="E753" s="78" t="str">
        <f t="shared" si="83"/>
        <v/>
      </c>
      <c r="F753" s="78"/>
      <c r="G753" s="78" t="str">
        <f t="shared" si="78"/>
        <v/>
      </c>
      <c r="H753" s="78" t="str">
        <f t="shared" si="79"/>
        <v/>
      </c>
      <c r="I753" s="78" t="str">
        <f t="shared" si="80"/>
        <v/>
      </c>
      <c r="J753" s="78"/>
      <c r="K753" s="78" t="str">
        <f t="shared" si="81"/>
        <v/>
      </c>
      <c r="L753" s="78"/>
      <c r="M753" s="78" t="str">
        <f>IF(B753="","",IF(Rounding="Yes",ROUND(SUM($K$36:K753),2),SUM($K$36:K753)))</f>
        <v/>
      </c>
    </row>
    <row r="754" spans="2:13" ht="20" customHeight="1" x14ac:dyDescent="0.35">
      <c r="B754" s="87" t="str">
        <f t="shared" si="82"/>
        <v/>
      </c>
      <c r="C754" s="106" t="str" cm="1">
        <f t="array" ref="C754">IF(B754="","",_xlfn.IFS(Payment_Freq="Monthly",EDATE(C753,1),Payment_Freq="Annually",EDATE(C753,12),Payment_Freq="Weekly",C753+7,Payment_Freq="Bi-Weekly",C753+14,Payment_Freq="Semi-Monthly",C753+15,Payment_Freq="Semi-Annually",EDATE(C753,6),Payment_Freq="Quarterly",EDATE(C753,4)))</f>
        <v/>
      </c>
      <c r="D754" s="78" t="str">
        <f t="shared" si="77"/>
        <v/>
      </c>
      <c r="E754" s="78" t="str">
        <f t="shared" si="83"/>
        <v/>
      </c>
      <c r="F754" s="78"/>
      <c r="G754" s="78" t="str">
        <f t="shared" si="78"/>
        <v/>
      </c>
      <c r="H754" s="78" t="str">
        <f t="shared" si="79"/>
        <v/>
      </c>
      <c r="I754" s="78" t="str">
        <f t="shared" si="80"/>
        <v/>
      </c>
      <c r="J754" s="78"/>
      <c r="K754" s="78" t="str">
        <f t="shared" si="81"/>
        <v/>
      </c>
      <c r="L754" s="78"/>
      <c r="M754" s="78" t="str">
        <f>IF(B754="","",IF(Rounding="Yes",ROUND(SUM($K$36:K754),2),SUM($K$36:K754)))</f>
        <v/>
      </c>
    </row>
    <row r="755" spans="2:13" ht="20" customHeight="1" x14ac:dyDescent="0.35">
      <c r="B755" s="87" t="str">
        <f t="shared" si="82"/>
        <v/>
      </c>
      <c r="C755" s="106" t="str" cm="1">
        <f t="array" ref="C755">IF(B755="","",_xlfn.IFS(Payment_Freq="Monthly",EDATE(C754,1),Payment_Freq="Annually",EDATE(C754,12),Payment_Freq="Weekly",C754+7,Payment_Freq="Bi-Weekly",C754+14,Payment_Freq="Semi-Monthly",C754+15,Payment_Freq="Semi-Annually",EDATE(C754,6),Payment_Freq="Quarterly",EDATE(C754,4)))</f>
        <v/>
      </c>
      <c r="D755" s="78" t="str">
        <f t="shared" si="77"/>
        <v/>
      </c>
      <c r="E755" s="78" t="str">
        <f t="shared" si="83"/>
        <v/>
      </c>
      <c r="F755" s="78"/>
      <c r="G755" s="78" t="str">
        <f t="shared" si="78"/>
        <v/>
      </c>
      <c r="H755" s="78" t="str">
        <f t="shared" si="79"/>
        <v/>
      </c>
      <c r="I755" s="78" t="str">
        <f t="shared" si="80"/>
        <v/>
      </c>
      <c r="J755" s="78"/>
      <c r="K755" s="78" t="str">
        <f t="shared" si="81"/>
        <v/>
      </c>
      <c r="L755" s="78"/>
      <c r="M755" s="78" t="str">
        <f>IF(B755="","",IF(Rounding="Yes",ROUND(SUM($K$36:K755),2),SUM($K$36:K755)))</f>
        <v/>
      </c>
    </row>
    <row r="756" spans="2:13" ht="20" customHeight="1" x14ac:dyDescent="0.35">
      <c r="B756" s="87" t="str">
        <f t="shared" si="82"/>
        <v/>
      </c>
      <c r="C756" s="106" t="str" cm="1">
        <f t="array" ref="C756">IF(B756="","",_xlfn.IFS(Payment_Freq="Monthly",EDATE(C755,1),Payment_Freq="Annually",EDATE(C755,12),Payment_Freq="Weekly",C755+7,Payment_Freq="Bi-Weekly",C755+14,Payment_Freq="Semi-Monthly",C755+15,Payment_Freq="Semi-Annually",EDATE(C755,6),Payment_Freq="Quarterly",EDATE(C755,4)))</f>
        <v/>
      </c>
      <c r="D756" s="78" t="str">
        <f t="shared" si="77"/>
        <v/>
      </c>
      <c r="E756" s="78" t="str">
        <f t="shared" si="83"/>
        <v/>
      </c>
      <c r="F756" s="78"/>
      <c r="G756" s="78" t="str">
        <f t="shared" si="78"/>
        <v/>
      </c>
      <c r="H756" s="78" t="str">
        <f t="shared" si="79"/>
        <v/>
      </c>
      <c r="I756" s="78" t="str">
        <f t="shared" si="80"/>
        <v/>
      </c>
      <c r="J756" s="78"/>
      <c r="K756" s="78" t="str">
        <f t="shared" si="81"/>
        <v/>
      </c>
      <c r="L756" s="78"/>
      <c r="M756" s="78" t="str">
        <f>IF(B756="","",IF(Rounding="Yes",ROUND(SUM($K$36:K756),2),SUM($K$36:K756)))</f>
        <v/>
      </c>
    </row>
    <row r="757" spans="2:13" ht="20" customHeight="1" x14ac:dyDescent="0.35">
      <c r="B757" s="87" t="str">
        <f t="shared" si="82"/>
        <v/>
      </c>
      <c r="C757" s="106" t="str" cm="1">
        <f t="array" ref="C757">IF(B757="","",_xlfn.IFS(Payment_Freq="Monthly",EDATE(C756,1),Payment_Freq="Annually",EDATE(C756,12),Payment_Freq="Weekly",C756+7,Payment_Freq="Bi-Weekly",C756+14,Payment_Freq="Semi-Monthly",C756+15,Payment_Freq="Semi-Annually",EDATE(C756,6),Payment_Freq="Quarterly",EDATE(C756,4)))</f>
        <v/>
      </c>
      <c r="D757" s="78" t="str">
        <f t="shared" si="77"/>
        <v/>
      </c>
      <c r="E757" s="78" t="str">
        <f t="shared" si="83"/>
        <v/>
      </c>
      <c r="F757" s="78"/>
      <c r="G757" s="78" t="str">
        <f t="shared" si="78"/>
        <v/>
      </c>
      <c r="H757" s="78" t="str">
        <f t="shared" si="79"/>
        <v/>
      </c>
      <c r="I757" s="78" t="str">
        <f t="shared" si="80"/>
        <v/>
      </c>
      <c r="J757" s="78"/>
      <c r="K757" s="78" t="str">
        <f t="shared" si="81"/>
        <v/>
      </c>
      <c r="L757" s="78"/>
      <c r="M757" s="78" t="str">
        <f>IF(B757="","",IF(Rounding="Yes",ROUND(SUM($K$36:K757),2),SUM($K$36:K757)))</f>
        <v/>
      </c>
    </row>
    <row r="758" spans="2:13" ht="20" customHeight="1" x14ac:dyDescent="0.35">
      <c r="B758" s="87" t="str">
        <f t="shared" si="82"/>
        <v/>
      </c>
      <c r="C758" s="106" t="str" cm="1">
        <f t="array" ref="C758">IF(B758="","",_xlfn.IFS(Payment_Freq="Monthly",EDATE(C757,1),Payment_Freq="Annually",EDATE(C757,12),Payment_Freq="Weekly",C757+7,Payment_Freq="Bi-Weekly",C757+14,Payment_Freq="Semi-Monthly",C757+15,Payment_Freq="Semi-Annually",EDATE(C757,6),Payment_Freq="Quarterly",EDATE(C757,4)))</f>
        <v/>
      </c>
      <c r="D758" s="78" t="str">
        <f t="shared" si="77"/>
        <v/>
      </c>
      <c r="E758" s="78" t="str">
        <f t="shared" si="83"/>
        <v/>
      </c>
      <c r="F758" s="78"/>
      <c r="G758" s="78" t="str">
        <f t="shared" si="78"/>
        <v/>
      </c>
      <c r="H758" s="78" t="str">
        <f t="shared" si="79"/>
        <v/>
      </c>
      <c r="I758" s="78" t="str">
        <f t="shared" si="80"/>
        <v/>
      </c>
      <c r="J758" s="78"/>
      <c r="K758" s="78" t="str">
        <f t="shared" si="81"/>
        <v/>
      </c>
      <c r="L758" s="78"/>
      <c r="M758" s="78" t="str">
        <f>IF(B758="","",IF(Rounding="Yes",ROUND(SUM($K$36:K758),2),SUM($K$36:K758)))</f>
        <v/>
      </c>
    </row>
    <row r="759" spans="2:13" ht="20" customHeight="1" x14ac:dyDescent="0.35">
      <c r="B759" s="87" t="str">
        <f t="shared" si="82"/>
        <v/>
      </c>
      <c r="C759" s="106" t="str" cm="1">
        <f t="array" ref="C759">IF(B759="","",_xlfn.IFS(Payment_Freq="Monthly",EDATE(C758,1),Payment_Freq="Annually",EDATE(C758,12),Payment_Freq="Weekly",C758+7,Payment_Freq="Bi-Weekly",C758+14,Payment_Freq="Semi-Monthly",C758+15,Payment_Freq="Semi-Annually",EDATE(C758,6),Payment_Freq="Quarterly",EDATE(C758,4)))</f>
        <v/>
      </c>
      <c r="D759" s="78" t="str">
        <f t="shared" si="77"/>
        <v/>
      </c>
      <c r="E759" s="78" t="str">
        <f t="shared" si="83"/>
        <v/>
      </c>
      <c r="F759" s="78"/>
      <c r="G759" s="78" t="str">
        <f t="shared" si="78"/>
        <v/>
      </c>
      <c r="H759" s="78" t="str">
        <f t="shared" si="79"/>
        <v/>
      </c>
      <c r="I759" s="78" t="str">
        <f t="shared" si="80"/>
        <v/>
      </c>
      <c r="J759" s="78"/>
      <c r="K759" s="78" t="str">
        <f t="shared" si="81"/>
        <v/>
      </c>
      <c r="L759" s="78"/>
      <c r="M759" s="78" t="str">
        <f>IF(B759="","",IF(Rounding="Yes",ROUND(SUM($K$36:K759),2),SUM($K$36:K759)))</f>
        <v/>
      </c>
    </row>
    <row r="760" spans="2:13" ht="20" customHeight="1" x14ac:dyDescent="0.35">
      <c r="B760" s="87" t="str">
        <f t="shared" si="82"/>
        <v/>
      </c>
      <c r="C760" s="106" t="str" cm="1">
        <f t="array" ref="C760">IF(B760="","",_xlfn.IFS(Payment_Freq="Monthly",EDATE(C759,1),Payment_Freq="Annually",EDATE(C759,12),Payment_Freq="Weekly",C759+7,Payment_Freq="Bi-Weekly",C759+14,Payment_Freq="Semi-Monthly",C759+15,Payment_Freq="Semi-Annually",EDATE(C759,6),Payment_Freq="Quarterly",EDATE(C759,4)))</f>
        <v/>
      </c>
      <c r="D760" s="78" t="str">
        <f t="shared" si="77"/>
        <v/>
      </c>
      <c r="E760" s="78" t="str">
        <f t="shared" si="83"/>
        <v/>
      </c>
      <c r="F760" s="78"/>
      <c r="G760" s="78" t="str">
        <f t="shared" si="78"/>
        <v/>
      </c>
      <c r="H760" s="78" t="str">
        <f t="shared" si="79"/>
        <v/>
      </c>
      <c r="I760" s="78" t="str">
        <f t="shared" si="80"/>
        <v/>
      </c>
      <c r="J760" s="78"/>
      <c r="K760" s="78" t="str">
        <f t="shared" si="81"/>
        <v/>
      </c>
      <c r="L760" s="78"/>
      <c r="M760" s="78" t="str">
        <f>IF(B760="","",IF(Rounding="Yes",ROUND(SUM($K$36:K760),2),SUM($K$36:K760)))</f>
        <v/>
      </c>
    </row>
    <row r="761" spans="2:13" ht="20" customHeight="1" x14ac:dyDescent="0.35">
      <c r="B761" s="87" t="str">
        <f t="shared" si="82"/>
        <v/>
      </c>
      <c r="C761" s="106" t="str" cm="1">
        <f t="array" ref="C761">IF(B761="","",_xlfn.IFS(Payment_Freq="Monthly",EDATE(C760,1),Payment_Freq="Annually",EDATE(C760,12),Payment_Freq="Weekly",C760+7,Payment_Freq="Bi-Weekly",C760+14,Payment_Freq="Semi-Monthly",C760+15,Payment_Freq="Semi-Annually",EDATE(C760,6),Payment_Freq="Quarterly",EDATE(C760,4)))</f>
        <v/>
      </c>
      <c r="D761" s="78" t="str">
        <f t="shared" si="77"/>
        <v/>
      </c>
      <c r="E761" s="78" t="str">
        <f t="shared" si="83"/>
        <v/>
      </c>
      <c r="F761" s="78"/>
      <c r="G761" s="78" t="str">
        <f t="shared" si="78"/>
        <v/>
      </c>
      <c r="H761" s="78" t="str">
        <f t="shared" si="79"/>
        <v/>
      </c>
      <c r="I761" s="78" t="str">
        <f t="shared" si="80"/>
        <v/>
      </c>
      <c r="J761" s="78"/>
      <c r="K761" s="78" t="str">
        <f t="shared" si="81"/>
        <v/>
      </c>
      <c r="L761" s="78"/>
      <c r="M761" s="78" t="str">
        <f>IF(B761="","",IF(Rounding="Yes",ROUND(SUM($K$36:K761),2),SUM($K$36:K761)))</f>
        <v/>
      </c>
    </row>
    <row r="762" spans="2:13" ht="20" customHeight="1" x14ac:dyDescent="0.35">
      <c r="B762" s="87" t="str">
        <f t="shared" si="82"/>
        <v/>
      </c>
      <c r="C762" s="106" t="str" cm="1">
        <f t="array" ref="C762">IF(B762="","",_xlfn.IFS(Payment_Freq="Monthly",EDATE(C761,1),Payment_Freq="Annually",EDATE(C761,12),Payment_Freq="Weekly",C761+7,Payment_Freq="Bi-Weekly",C761+14,Payment_Freq="Semi-Monthly",C761+15,Payment_Freq="Semi-Annually",EDATE(C761,6),Payment_Freq="Quarterly",EDATE(C761,4)))</f>
        <v/>
      </c>
      <c r="D762" s="78" t="str">
        <f t="shared" si="77"/>
        <v/>
      </c>
      <c r="E762" s="78" t="str">
        <f t="shared" si="83"/>
        <v/>
      </c>
      <c r="F762" s="78"/>
      <c r="G762" s="78" t="str">
        <f t="shared" si="78"/>
        <v/>
      </c>
      <c r="H762" s="78" t="str">
        <f t="shared" si="79"/>
        <v/>
      </c>
      <c r="I762" s="78" t="str">
        <f t="shared" si="80"/>
        <v/>
      </c>
      <c r="J762" s="78"/>
      <c r="K762" s="78" t="str">
        <f t="shared" si="81"/>
        <v/>
      </c>
      <c r="L762" s="78"/>
      <c r="M762" s="78" t="str">
        <f>IF(B762="","",IF(Rounding="Yes",ROUND(SUM($K$36:K762),2),SUM($K$36:K762)))</f>
        <v/>
      </c>
    </row>
    <row r="763" spans="2:13" ht="20" customHeight="1" x14ac:dyDescent="0.35">
      <c r="B763" s="87" t="str">
        <f t="shared" si="82"/>
        <v/>
      </c>
      <c r="C763" s="106" t="str" cm="1">
        <f t="array" ref="C763">IF(B763="","",_xlfn.IFS(Payment_Freq="Monthly",EDATE(C762,1),Payment_Freq="Annually",EDATE(C762,12),Payment_Freq="Weekly",C762+7,Payment_Freq="Bi-Weekly",C762+14,Payment_Freq="Semi-Monthly",C762+15,Payment_Freq="Semi-Annually",EDATE(C762,6),Payment_Freq="Quarterly",EDATE(C762,4)))</f>
        <v/>
      </c>
      <c r="D763" s="78" t="str">
        <f t="shared" si="77"/>
        <v/>
      </c>
      <c r="E763" s="78" t="str">
        <f t="shared" si="83"/>
        <v/>
      </c>
      <c r="F763" s="78"/>
      <c r="G763" s="78" t="str">
        <f t="shared" si="78"/>
        <v/>
      </c>
      <c r="H763" s="78" t="str">
        <f t="shared" si="79"/>
        <v/>
      </c>
      <c r="I763" s="78" t="str">
        <f t="shared" si="80"/>
        <v/>
      </c>
      <c r="J763" s="78"/>
      <c r="K763" s="78" t="str">
        <f t="shared" si="81"/>
        <v/>
      </c>
      <c r="L763" s="78"/>
      <c r="M763" s="78" t="str">
        <f>IF(B763="","",IF(Rounding="Yes",ROUND(SUM($K$36:K763),2),SUM($K$36:K763)))</f>
        <v/>
      </c>
    </row>
    <row r="764" spans="2:13" ht="20" customHeight="1" x14ac:dyDescent="0.35">
      <c r="B764" s="87" t="str">
        <f t="shared" si="82"/>
        <v/>
      </c>
      <c r="C764" s="106" t="str" cm="1">
        <f t="array" ref="C764">IF(B764="","",_xlfn.IFS(Payment_Freq="Monthly",EDATE(C763,1),Payment_Freq="Annually",EDATE(C763,12),Payment_Freq="Weekly",C763+7,Payment_Freq="Bi-Weekly",C763+14,Payment_Freq="Semi-Monthly",C763+15,Payment_Freq="Semi-Annually",EDATE(C763,6),Payment_Freq="Quarterly",EDATE(C763,4)))</f>
        <v/>
      </c>
      <c r="D764" s="78" t="str">
        <f t="shared" si="77"/>
        <v/>
      </c>
      <c r="E764" s="78" t="str">
        <f t="shared" si="83"/>
        <v/>
      </c>
      <c r="F764" s="78"/>
      <c r="G764" s="78" t="str">
        <f t="shared" si="78"/>
        <v/>
      </c>
      <c r="H764" s="78" t="str">
        <f t="shared" si="79"/>
        <v/>
      </c>
      <c r="I764" s="78" t="str">
        <f t="shared" si="80"/>
        <v/>
      </c>
      <c r="J764" s="78"/>
      <c r="K764" s="78" t="str">
        <f t="shared" si="81"/>
        <v/>
      </c>
      <c r="L764" s="78"/>
      <c r="M764" s="78" t="str">
        <f>IF(B764="","",IF(Rounding="Yes",ROUND(SUM($K$36:K764),2),SUM($K$36:K764)))</f>
        <v/>
      </c>
    </row>
    <row r="765" spans="2:13" ht="20" customHeight="1" x14ac:dyDescent="0.35">
      <c r="B765" s="87" t="str">
        <f t="shared" si="82"/>
        <v/>
      </c>
      <c r="C765" s="106" t="str" cm="1">
        <f t="array" ref="C765">IF(B765="","",_xlfn.IFS(Payment_Freq="Monthly",EDATE(C764,1),Payment_Freq="Annually",EDATE(C764,12),Payment_Freq="Weekly",C764+7,Payment_Freq="Bi-Weekly",C764+14,Payment_Freq="Semi-Monthly",C764+15,Payment_Freq="Semi-Annually",EDATE(C764,6),Payment_Freq="Quarterly",EDATE(C764,4)))</f>
        <v/>
      </c>
      <c r="D765" s="78" t="str">
        <f t="shared" si="77"/>
        <v/>
      </c>
      <c r="E765" s="78" t="str">
        <f t="shared" si="83"/>
        <v/>
      </c>
      <c r="F765" s="78"/>
      <c r="G765" s="78" t="str">
        <f t="shared" si="78"/>
        <v/>
      </c>
      <c r="H765" s="78" t="str">
        <f t="shared" si="79"/>
        <v/>
      </c>
      <c r="I765" s="78" t="str">
        <f t="shared" si="80"/>
        <v/>
      </c>
      <c r="J765" s="78"/>
      <c r="K765" s="78" t="str">
        <f t="shared" si="81"/>
        <v/>
      </c>
      <c r="L765" s="78"/>
      <c r="M765" s="78" t="str">
        <f>IF(B765="","",IF(Rounding="Yes",ROUND(SUM($K$36:K765),2),SUM($K$36:K765)))</f>
        <v/>
      </c>
    </row>
    <row r="766" spans="2:13" ht="20" customHeight="1" x14ac:dyDescent="0.35">
      <c r="B766" s="87" t="str">
        <f t="shared" si="82"/>
        <v/>
      </c>
      <c r="C766" s="106" t="str" cm="1">
        <f t="array" ref="C766">IF(B766="","",_xlfn.IFS(Payment_Freq="Monthly",EDATE(C765,1),Payment_Freq="Annually",EDATE(C765,12),Payment_Freq="Weekly",C765+7,Payment_Freq="Bi-Weekly",C765+14,Payment_Freq="Semi-Monthly",C765+15,Payment_Freq="Semi-Annually",EDATE(C765,6),Payment_Freq="Quarterly",EDATE(C765,4)))</f>
        <v/>
      </c>
      <c r="D766" s="78" t="str">
        <f t="shared" si="77"/>
        <v/>
      </c>
      <c r="E766" s="78" t="str">
        <f t="shared" si="83"/>
        <v/>
      </c>
      <c r="F766" s="78"/>
      <c r="G766" s="78" t="str">
        <f t="shared" si="78"/>
        <v/>
      </c>
      <c r="H766" s="78" t="str">
        <f t="shared" si="79"/>
        <v/>
      </c>
      <c r="I766" s="78" t="str">
        <f t="shared" si="80"/>
        <v/>
      </c>
      <c r="J766" s="78"/>
      <c r="K766" s="78" t="str">
        <f t="shared" si="81"/>
        <v/>
      </c>
      <c r="L766" s="78"/>
      <c r="M766" s="78" t="str">
        <f>IF(B766="","",IF(Rounding="Yes",ROUND(SUM($K$36:K766),2),SUM($K$36:K766)))</f>
        <v/>
      </c>
    </row>
    <row r="767" spans="2:13" ht="20" customHeight="1" x14ac:dyDescent="0.35">
      <c r="B767" s="87" t="str">
        <f t="shared" si="82"/>
        <v/>
      </c>
      <c r="C767" s="106" t="str" cm="1">
        <f t="array" ref="C767">IF(B767="","",_xlfn.IFS(Payment_Freq="Monthly",EDATE(C766,1),Payment_Freq="Annually",EDATE(C766,12),Payment_Freq="Weekly",C766+7,Payment_Freq="Bi-Weekly",C766+14,Payment_Freq="Semi-Monthly",C766+15,Payment_Freq="Semi-Annually",EDATE(C766,6),Payment_Freq="Quarterly",EDATE(C766,4)))</f>
        <v/>
      </c>
      <c r="D767" s="78" t="str">
        <f t="shared" si="77"/>
        <v/>
      </c>
      <c r="E767" s="78" t="str">
        <f t="shared" si="83"/>
        <v/>
      </c>
      <c r="F767" s="78"/>
      <c r="G767" s="78" t="str">
        <f t="shared" si="78"/>
        <v/>
      </c>
      <c r="H767" s="78" t="str">
        <f t="shared" si="79"/>
        <v/>
      </c>
      <c r="I767" s="78" t="str">
        <f t="shared" si="80"/>
        <v/>
      </c>
      <c r="J767" s="78"/>
      <c r="K767" s="78" t="str">
        <f t="shared" si="81"/>
        <v/>
      </c>
      <c r="L767" s="78"/>
      <c r="M767" s="78" t="str">
        <f>IF(B767="","",IF(Rounding="Yes",ROUND(SUM($K$36:K767),2),SUM($K$36:K767)))</f>
        <v/>
      </c>
    </row>
    <row r="768" spans="2:13" ht="20" customHeight="1" x14ac:dyDescent="0.35">
      <c r="B768" s="87" t="str">
        <f t="shared" si="82"/>
        <v/>
      </c>
      <c r="C768" s="106" t="str" cm="1">
        <f t="array" ref="C768">IF(B768="","",_xlfn.IFS(Payment_Freq="Monthly",EDATE(C767,1),Payment_Freq="Annually",EDATE(C767,12),Payment_Freq="Weekly",C767+7,Payment_Freq="Bi-Weekly",C767+14,Payment_Freq="Semi-Monthly",C767+15,Payment_Freq="Semi-Annually",EDATE(C767,6),Payment_Freq="Quarterly",EDATE(C767,4)))</f>
        <v/>
      </c>
      <c r="D768" s="78" t="str">
        <f t="shared" si="77"/>
        <v/>
      </c>
      <c r="E768" s="78" t="str">
        <f t="shared" si="83"/>
        <v/>
      </c>
      <c r="F768" s="78"/>
      <c r="G768" s="78" t="str">
        <f t="shared" si="78"/>
        <v/>
      </c>
      <c r="H768" s="78" t="str">
        <f t="shared" si="79"/>
        <v/>
      </c>
      <c r="I768" s="78" t="str">
        <f t="shared" si="80"/>
        <v/>
      </c>
      <c r="J768" s="78"/>
      <c r="K768" s="78" t="str">
        <f t="shared" si="81"/>
        <v/>
      </c>
      <c r="L768" s="78"/>
      <c r="M768" s="78" t="str">
        <f>IF(B768="","",IF(Rounding="Yes",ROUND(SUM($K$36:K768),2),SUM($K$36:K768)))</f>
        <v/>
      </c>
    </row>
    <row r="769" spans="2:13" ht="20" customHeight="1" x14ac:dyDescent="0.35">
      <c r="B769" s="87" t="str">
        <f t="shared" si="82"/>
        <v/>
      </c>
      <c r="C769" s="106" t="str" cm="1">
        <f t="array" ref="C769">IF(B769="","",_xlfn.IFS(Payment_Freq="Monthly",EDATE(C768,1),Payment_Freq="Annually",EDATE(C768,12),Payment_Freq="Weekly",C768+7,Payment_Freq="Bi-Weekly",C768+14,Payment_Freq="Semi-Monthly",C768+15,Payment_Freq="Semi-Annually",EDATE(C768,6),Payment_Freq="Quarterly",EDATE(C768,4)))</f>
        <v/>
      </c>
      <c r="D769" s="78" t="str">
        <f t="shared" si="77"/>
        <v/>
      </c>
      <c r="E769" s="78" t="str">
        <f t="shared" si="83"/>
        <v/>
      </c>
      <c r="F769" s="78"/>
      <c r="G769" s="78" t="str">
        <f t="shared" si="78"/>
        <v/>
      </c>
      <c r="H769" s="78" t="str">
        <f t="shared" si="79"/>
        <v/>
      </c>
      <c r="I769" s="78" t="str">
        <f t="shared" si="80"/>
        <v/>
      </c>
      <c r="J769" s="78"/>
      <c r="K769" s="78" t="str">
        <f t="shared" si="81"/>
        <v/>
      </c>
      <c r="L769" s="78"/>
      <c r="M769" s="78" t="str">
        <f>IF(B769="","",IF(Rounding="Yes",ROUND(SUM($K$36:K769),2),SUM($K$36:K769)))</f>
        <v/>
      </c>
    </row>
    <row r="770" spans="2:13" ht="20" customHeight="1" x14ac:dyDescent="0.35">
      <c r="B770" s="87" t="str">
        <f t="shared" si="82"/>
        <v/>
      </c>
      <c r="C770" s="106" t="str" cm="1">
        <f t="array" ref="C770">IF(B770="","",_xlfn.IFS(Payment_Freq="Monthly",EDATE(C769,1),Payment_Freq="Annually",EDATE(C769,12),Payment_Freq="Weekly",C769+7,Payment_Freq="Bi-Weekly",C769+14,Payment_Freq="Semi-Monthly",C769+15,Payment_Freq="Semi-Annually",EDATE(C769,6),Payment_Freq="Quarterly",EDATE(C769,4)))</f>
        <v/>
      </c>
      <c r="D770" s="78" t="str">
        <f t="shared" si="77"/>
        <v/>
      </c>
      <c r="E770" s="78" t="str">
        <f t="shared" si="83"/>
        <v/>
      </c>
      <c r="F770" s="78"/>
      <c r="G770" s="78" t="str">
        <f t="shared" si="78"/>
        <v/>
      </c>
      <c r="H770" s="78" t="str">
        <f t="shared" si="79"/>
        <v/>
      </c>
      <c r="I770" s="78" t="str">
        <f t="shared" si="80"/>
        <v/>
      </c>
      <c r="J770" s="78"/>
      <c r="K770" s="78" t="str">
        <f t="shared" si="81"/>
        <v/>
      </c>
      <c r="L770" s="78"/>
      <c r="M770" s="78" t="str">
        <f>IF(B770="","",IF(Rounding="Yes",ROUND(SUM($K$36:K770),2),SUM($K$36:K770)))</f>
        <v/>
      </c>
    </row>
    <row r="771" spans="2:13" ht="20" customHeight="1" x14ac:dyDescent="0.35">
      <c r="B771" s="87" t="str">
        <f t="shared" si="82"/>
        <v/>
      </c>
      <c r="C771" s="106" t="str" cm="1">
        <f t="array" ref="C771">IF(B771="","",_xlfn.IFS(Payment_Freq="Monthly",EDATE(C770,1),Payment_Freq="Annually",EDATE(C770,12),Payment_Freq="Weekly",C770+7,Payment_Freq="Bi-Weekly",C770+14,Payment_Freq="Semi-Monthly",C770+15,Payment_Freq="Semi-Annually",EDATE(C770,6),Payment_Freq="Quarterly",EDATE(C770,4)))</f>
        <v/>
      </c>
      <c r="D771" s="78" t="str">
        <f t="shared" si="77"/>
        <v/>
      </c>
      <c r="E771" s="78" t="str">
        <f t="shared" si="83"/>
        <v/>
      </c>
      <c r="F771" s="78"/>
      <c r="G771" s="78" t="str">
        <f t="shared" si="78"/>
        <v/>
      </c>
      <c r="H771" s="78" t="str">
        <f t="shared" si="79"/>
        <v/>
      </c>
      <c r="I771" s="78" t="str">
        <f t="shared" si="80"/>
        <v/>
      </c>
      <c r="J771" s="78"/>
      <c r="K771" s="78" t="str">
        <f t="shared" si="81"/>
        <v/>
      </c>
      <c r="L771" s="78"/>
      <c r="M771" s="78" t="str">
        <f>IF(B771="","",IF(Rounding="Yes",ROUND(SUM($K$36:K771),2),SUM($K$36:K771)))</f>
        <v/>
      </c>
    </row>
    <row r="772" spans="2:13" ht="20" customHeight="1" x14ac:dyDescent="0.35">
      <c r="B772" s="87" t="str">
        <f t="shared" si="82"/>
        <v/>
      </c>
      <c r="C772" s="106" t="str" cm="1">
        <f t="array" ref="C772">IF(B772="","",_xlfn.IFS(Payment_Freq="Monthly",EDATE(C771,1),Payment_Freq="Annually",EDATE(C771,12),Payment_Freq="Weekly",C771+7,Payment_Freq="Bi-Weekly",C771+14,Payment_Freq="Semi-Monthly",C771+15,Payment_Freq="Semi-Annually",EDATE(C771,6),Payment_Freq="Quarterly",EDATE(C771,4)))</f>
        <v/>
      </c>
      <c r="D772" s="78" t="str">
        <f t="shared" si="77"/>
        <v/>
      </c>
      <c r="E772" s="78" t="str">
        <f t="shared" si="83"/>
        <v/>
      </c>
      <c r="F772" s="78"/>
      <c r="G772" s="78" t="str">
        <f t="shared" si="78"/>
        <v/>
      </c>
      <c r="H772" s="78" t="str">
        <f t="shared" si="79"/>
        <v/>
      </c>
      <c r="I772" s="78" t="str">
        <f t="shared" si="80"/>
        <v/>
      </c>
      <c r="J772" s="78"/>
      <c r="K772" s="78" t="str">
        <f t="shared" si="81"/>
        <v/>
      </c>
      <c r="L772" s="78"/>
      <c r="M772" s="78" t="str">
        <f>IF(B772="","",IF(Rounding="Yes",ROUND(SUM($K$36:K772),2),SUM($K$36:K772)))</f>
        <v/>
      </c>
    </row>
    <row r="773" spans="2:13" ht="20" customHeight="1" x14ac:dyDescent="0.35">
      <c r="B773" s="87" t="str">
        <f t="shared" si="82"/>
        <v/>
      </c>
      <c r="C773" s="106" t="str" cm="1">
        <f t="array" ref="C773">IF(B773="","",_xlfn.IFS(Payment_Freq="Monthly",EDATE(C772,1),Payment_Freq="Annually",EDATE(C772,12),Payment_Freq="Weekly",C772+7,Payment_Freq="Bi-Weekly",C772+14,Payment_Freq="Semi-Monthly",C772+15,Payment_Freq="Semi-Annually",EDATE(C772,6),Payment_Freq="Quarterly",EDATE(C772,4)))</f>
        <v/>
      </c>
      <c r="D773" s="78" t="str">
        <f t="shared" si="77"/>
        <v/>
      </c>
      <c r="E773" s="78" t="str">
        <f t="shared" si="83"/>
        <v/>
      </c>
      <c r="F773" s="78"/>
      <c r="G773" s="78" t="str">
        <f t="shared" si="78"/>
        <v/>
      </c>
      <c r="H773" s="78" t="str">
        <f t="shared" si="79"/>
        <v/>
      </c>
      <c r="I773" s="78" t="str">
        <f t="shared" si="80"/>
        <v/>
      </c>
      <c r="J773" s="78"/>
      <c r="K773" s="78" t="str">
        <f t="shared" si="81"/>
        <v/>
      </c>
      <c r="L773" s="78"/>
      <c r="M773" s="78" t="str">
        <f>IF(B773="","",IF(Rounding="Yes",ROUND(SUM($K$36:K773),2),SUM($K$36:K773)))</f>
        <v/>
      </c>
    </row>
    <row r="774" spans="2:13" ht="20" customHeight="1" x14ac:dyDescent="0.35">
      <c r="B774" s="87" t="str">
        <f t="shared" si="82"/>
        <v/>
      </c>
      <c r="C774" s="106" t="str" cm="1">
        <f t="array" ref="C774">IF(B774="","",_xlfn.IFS(Payment_Freq="Monthly",EDATE(C773,1),Payment_Freq="Annually",EDATE(C773,12),Payment_Freq="Weekly",C773+7,Payment_Freq="Bi-Weekly",C773+14,Payment_Freq="Semi-Monthly",C773+15,Payment_Freq="Semi-Annually",EDATE(C773,6),Payment_Freq="Quarterly",EDATE(C773,4)))</f>
        <v/>
      </c>
      <c r="D774" s="78" t="str">
        <f t="shared" si="77"/>
        <v/>
      </c>
      <c r="E774" s="78" t="str">
        <f t="shared" si="83"/>
        <v/>
      </c>
      <c r="F774" s="78"/>
      <c r="G774" s="78" t="str">
        <f t="shared" si="78"/>
        <v/>
      </c>
      <c r="H774" s="78" t="str">
        <f t="shared" si="79"/>
        <v/>
      </c>
      <c r="I774" s="78" t="str">
        <f t="shared" si="80"/>
        <v/>
      </c>
      <c r="J774" s="78"/>
      <c r="K774" s="78" t="str">
        <f t="shared" si="81"/>
        <v/>
      </c>
      <c r="L774" s="78"/>
      <c r="M774" s="78" t="str">
        <f>IF(B774="","",IF(Rounding="Yes",ROUND(SUM($K$36:K774),2),SUM($K$36:K774)))</f>
        <v/>
      </c>
    </row>
    <row r="775" spans="2:13" ht="20" customHeight="1" x14ac:dyDescent="0.35">
      <c r="B775" s="87" t="str">
        <f t="shared" si="82"/>
        <v/>
      </c>
      <c r="C775" s="106" t="str" cm="1">
        <f t="array" ref="C775">IF(B775="","",_xlfn.IFS(Payment_Freq="Monthly",EDATE(C774,1),Payment_Freq="Annually",EDATE(C774,12),Payment_Freq="Weekly",C774+7,Payment_Freq="Bi-Weekly",C774+14,Payment_Freq="Semi-Monthly",C774+15,Payment_Freq="Semi-Annually",EDATE(C774,6),Payment_Freq="Quarterly",EDATE(C774,4)))</f>
        <v/>
      </c>
      <c r="D775" s="78" t="str">
        <f t="shared" si="77"/>
        <v/>
      </c>
      <c r="E775" s="78" t="str">
        <f t="shared" si="83"/>
        <v/>
      </c>
      <c r="F775" s="78"/>
      <c r="G775" s="78" t="str">
        <f t="shared" si="78"/>
        <v/>
      </c>
      <c r="H775" s="78" t="str">
        <f t="shared" si="79"/>
        <v/>
      </c>
      <c r="I775" s="78" t="str">
        <f t="shared" si="80"/>
        <v/>
      </c>
      <c r="J775" s="78"/>
      <c r="K775" s="78" t="str">
        <f t="shared" si="81"/>
        <v/>
      </c>
      <c r="L775" s="78"/>
      <c r="M775" s="78" t="str">
        <f>IF(B775="","",IF(Rounding="Yes",ROUND(SUM($K$36:K775),2),SUM($K$36:K775)))</f>
        <v/>
      </c>
    </row>
    <row r="776" spans="2:13" ht="20" customHeight="1" x14ac:dyDescent="0.35">
      <c r="B776" s="87" t="str">
        <f t="shared" si="82"/>
        <v/>
      </c>
      <c r="C776" s="106" t="str" cm="1">
        <f t="array" ref="C776">IF(B776="","",_xlfn.IFS(Payment_Freq="Monthly",EDATE(C775,1),Payment_Freq="Annually",EDATE(C775,12),Payment_Freq="Weekly",C775+7,Payment_Freq="Bi-Weekly",C775+14,Payment_Freq="Semi-Monthly",C775+15,Payment_Freq="Semi-Annually",EDATE(C775,6),Payment_Freq="Quarterly",EDATE(C775,4)))</f>
        <v/>
      </c>
      <c r="D776" s="78" t="str">
        <f t="shared" si="77"/>
        <v/>
      </c>
      <c r="E776" s="78" t="str">
        <f t="shared" si="83"/>
        <v/>
      </c>
      <c r="F776" s="78"/>
      <c r="G776" s="78" t="str">
        <f t="shared" si="78"/>
        <v/>
      </c>
      <c r="H776" s="78" t="str">
        <f t="shared" si="79"/>
        <v/>
      </c>
      <c r="I776" s="78" t="str">
        <f t="shared" si="80"/>
        <v/>
      </c>
      <c r="J776" s="78"/>
      <c r="K776" s="78" t="str">
        <f t="shared" si="81"/>
        <v/>
      </c>
      <c r="L776" s="78"/>
      <c r="M776" s="78" t="str">
        <f>IF(B776="","",IF(Rounding="Yes",ROUND(SUM($K$36:K776),2),SUM($K$36:K776)))</f>
        <v/>
      </c>
    </row>
    <row r="777" spans="2:13" ht="20" customHeight="1" x14ac:dyDescent="0.35">
      <c r="B777" s="87" t="str">
        <f t="shared" si="82"/>
        <v/>
      </c>
      <c r="C777" s="106" t="str" cm="1">
        <f t="array" ref="C777">IF(B777="","",_xlfn.IFS(Payment_Freq="Monthly",EDATE(C776,1),Payment_Freq="Annually",EDATE(C776,12),Payment_Freq="Weekly",C776+7,Payment_Freq="Bi-Weekly",C776+14,Payment_Freq="Semi-Monthly",C776+15,Payment_Freq="Semi-Annually",EDATE(C776,6),Payment_Freq="Quarterly",EDATE(C776,4)))</f>
        <v/>
      </c>
      <c r="D777" s="78" t="str">
        <f t="shared" si="77"/>
        <v/>
      </c>
      <c r="E777" s="78" t="str">
        <f t="shared" si="83"/>
        <v/>
      </c>
      <c r="F777" s="78"/>
      <c r="G777" s="78" t="str">
        <f t="shared" si="78"/>
        <v/>
      </c>
      <c r="H777" s="78" t="str">
        <f t="shared" si="79"/>
        <v/>
      </c>
      <c r="I777" s="78" t="str">
        <f t="shared" si="80"/>
        <v/>
      </c>
      <c r="J777" s="78"/>
      <c r="K777" s="78" t="str">
        <f t="shared" si="81"/>
        <v/>
      </c>
      <c r="L777" s="78"/>
      <c r="M777" s="78" t="str">
        <f>IF(B777="","",IF(Rounding="Yes",ROUND(SUM($K$36:K777),2),SUM($K$36:K777)))</f>
        <v/>
      </c>
    </row>
    <row r="778" spans="2:13" ht="20" customHeight="1" x14ac:dyDescent="0.35">
      <c r="B778" s="87" t="str">
        <f t="shared" si="82"/>
        <v/>
      </c>
      <c r="C778" s="106" t="str" cm="1">
        <f t="array" ref="C778">IF(B778="","",_xlfn.IFS(Payment_Freq="Monthly",EDATE(C777,1),Payment_Freq="Annually",EDATE(C777,12),Payment_Freq="Weekly",C777+7,Payment_Freq="Bi-Weekly",C777+14,Payment_Freq="Semi-Monthly",C777+15,Payment_Freq="Semi-Annually",EDATE(C777,6),Payment_Freq="Quarterly",EDATE(C777,4)))</f>
        <v/>
      </c>
      <c r="D778" s="78" t="str">
        <f t="shared" si="77"/>
        <v/>
      </c>
      <c r="E778" s="78" t="str">
        <f t="shared" si="83"/>
        <v/>
      </c>
      <c r="F778" s="78"/>
      <c r="G778" s="78" t="str">
        <f t="shared" si="78"/>
        <v/>
      </c>
      <c r="H778" s="78" t="str">
        <f t="shared" si="79"/>
        <v/>
      </c>
      <c r="I778" s="78" t="str">
        <f t="shared" si="80"/>
        <v/>
      </c>
      <c r="J778" s="78"/>
      <c r="K778" s="78" t="str">
        <f t="shared" si="81"/>
        <v/>
      </c>
      <c r="L778" s="78"/>
      <c r="M778" s="78" t="str">
        <f>IF(B778="","",IF(Rounding="Yes",ROUND(SUM($K$36:K778),2),SUM($K$36:K778)))</f>
        <v/>
      </c>
    </row>
    <row r="779" spans="2:13" ht="20" customHeight="1" x14ac:dyDescent="0.35">
      <c r="B779" s="87" t="str">
        <f t="shared" si="82"/>
        <v/>
      </c>
      <c r="C779" s="106" t="str" cm="1">
        <f t="array" ref="C779">IF(B779="","",_xlfn.IFS(Payment_Freq="Monthly",EDATE(C778,1),Payment_Freq="Annually",EDATE(C778,12),Payment_Freq="Weekly",C778+7,Payment_Freq="Bi-Weekly",C778+14,Payment_Freq="Semi-Monthly",C778+15,Payment_Freq="Semi-Annually",EDATE(C778,6),Payment_Freq="Quarterly",EDATE(C778,4)))</f>
        <v/>
      </c>
      <c r="D779" s="78" t="str">
        <f t="shared" si="77"/>
        <v/>
      </c>
      <c r="E779" s="78" t="str">
        <f t="shared" si="83"/>
        <v/>
      </c>
      <c r="F779" s="78"/>
      <c r="G779" s="78" t="str">
        <f t="shared" si="78"/>
        <v/>
      </c>
      <c r="H779" s="78" t="str">
        <f t="shared" si="79"/>
        <v/>
      </c>
      <c r="I779" s="78" t="str">
        <f t="shared" si="80"/>
        <v/>
      </c>
      <c r="J779" s="78"/>
      <c r="K779" s="78" t="str">
        <f t="shared" si="81"/>
        <v/>
      </c>
      <c r="L779" s="78"/>
      <c r="M779" s="78" t="str">
        <f>IF(B779="","",IF(Rounding="Yes",ROUND(SUM($K$36:K779),2),SUM($K$36:K779)))</f>
        <v/>
      </c>
    </row>
    <row r="780" spans="2:13" ht="20" customHeight="1" x14ac:dyDescent="0.35">
      <c r="B780" s="87" t="str">
        <f t="shared" si="82"/>
        <v/>
      </c>
      <c r="C780" s="106" t="str" cm="1">
        <f t="array" ref="C780">IF(B780="","",_xlfn.IFS(Payment_Freq="Monthly",EDATE(C779,1),Payment_Freq="Annually",EDATE(C779,12),Payment_Freq="Weekly",C779+7,Payment_Freq="Bi-Weekly",C779+14,Payment_Freq="Semi-Monthly",C779+15,Payment_Freq="Semi-Annually",EDATE(C779,6),Payment_Freq="Quarterly",EDATE(C779,4)))</f>
        <v/>
      </c>
      <c r="D780" s="78" t="str">
        <f t="shared" si="77"/>
        <v/>
      </c>
      <c r="E780" s="78" t="str">
        <f t="shared" si="83"/>
        <v/>
      </c>
      <c r="F780" s="78"/>
      <c r="G780" s="78" t="str">
        <f t="shared" si="78"/>
        <v/>
      </c>
      <c r="H780" s="78" t="str">
        <f t="shared" si="79"/>
        <v/>
      </c>
      <c r="I780" s="78" t="str">
        <f t="shared" si="80"/>
        <v/>
      </c>
      <c r="J780" s="78"/>
      <c r="K780" s="78" t="str">
        <f t="shared" si="81"/>
        <v/>
      </c>
      <c r="L780" s="78"/>
      <c r="M780" s="78" t="str">
        <f>IF(B780="","",IF(Rounding="Yes",ROUND(SUM($K$36:K780),2),SUM($K$36:K780)))</f>
        <v/>
      </c>
    </row>
    <row r="781" spans="2:13" ht="20" customHeight="1" x14ac:dyDescent="0.35">
      <c r="B781" s="87" t="str">
        <f t="shared" si="82"/>
        <v/>
      </c>
      <c r="C781" s="106" t="str" cm="1">
        <f t="array" ref="C781">IF(B781="","",_xlfn.IFS(Payment_Freq="Monthly",EDATE(C780,1),Payment_Freq="Annually",EDATE(C780,12),Payment_Freq="Weekly",C780+7,Payment_Freq="Bi-Weekly",C780+14,Payment_Freq="Semi-Monthly",C780+15,Payment_Freq="Semi-Annually",EDATE(C780,6),Payment_Freq="Quarterly",EDATE(C780,4)))</f>
        <v/>
      </c>
      <c r="D781" s="78" t="str">
        <f t="shared" si="77"/>
        <v/>
      </c>
      <c r="E781" s="78" t="str">
        <f t="shared" si="83"/>
        <v/>
      </c>
      <c r="F781" s="78"/>
      <c r="G781" s="78" t="str">
        <f t="shared" si="78"/>
        <v/>
      </c>
      <c r="H781" s="78" t="str">
        <f t="shared" si="79"/>
        <v/>
      </c>
      <c r="I781" s="78" t="str">
        <f t="shared" si="80"/>
        <v/>
      </c>
      <c r="J781" s="78"/>
      <c r="K781" s="78" t="str">
        <f t="shared" si="81"/>
        <v/>
      </c>
      <c r="L781" s="78"/>
      <c r="M781" s="78" t="str">
        <f>IF(B781="","",IF(Rounding="Yes",ROUND(SUM($K$36:K781),2),SUM($K$36:K781)))</f>
        <v/>
      </c>
    </row>
    <row r="782" spans="2:13" ht="20" customHeight="1" x14ac:dyDescent="0.35">
      <c r="B782" s="87" t="str">
        <f t="shared" si="82"/>
        <v/>
      </c>
      <c r="C782" s="106" t="str" cm="1">
        <f t="array" ref="C782">IF(B782="","",_xlfn.IFS(Payment_Freq="Monthly",EDATE(C781,1),Payment_Freq="Annually",EDATE(C781,12),Payment_Freq="Weekly",C781+7,Payment_Freq="Bi-Weekly",C781+14,Payment_Freq="Semi-Monthly",C781+15,Payment_Freq="Semi-Annually",EDATE(C781,6),Payment_Freq="Quarterly",EDATE(C781,4)))</f>
        <v/>
      </c>
      <c r="D782" s="78" t="str">
        <f t="shared" si="77"/>
        <v/>
      </c>
      <c r="E782" s="78" t="str">
        <f t="shared" si="83"/>
        <v/>
      </c>
      <c r="F782" s="78"/>
      <c r="G782" s="78" t="str">
        <f t="shared" si="78"/>
        <v/>
      </c>
      <c r="H782" s="78" t="str">
        <f t="shared" si="79"/>
        <v/>
      </c>
      <c r="I782" s="78" t="str">
        <f t="shared" si="80"/>
        <v/>
      </c>
      <c r="J782" s="78"/>
      <c r="K782" s="78" t="str">
        <f t="shared" si="81"/>
        <v/>
      </c>
      <c r="L782" s="78"/>
      <c r="M782" s="78" t="str">
        <f>IF(B782="","",IF(Rounding="Yes",ROUND(SUM($K$36:K782),2),SUM($K$36:K782)))</f>
        <v/>
      </c>
    </row>
    <row r="783" spans="2:13" ht="20" customHeight="1" x14ac:dyDescent="0.35">
      <c r="B783" s="87" t="str">
        <f t="shared" si="82"/>
        <v/>
      </c>
      <c r="C783" s="106" t="str" cm="1">
        <f t="array" ref="C783">IF(B783="","",_xlfn.IFS(Payment_Freq="Monthly",EDATE(C782,1),Payment_Freq="Annually",EDATE(C782,12),Payment_Freq="Weekly",C782+7,Payment_Freq="Bi-Weekly",C782+14,Payment_Freq="Semi-Monthly",C782+15,Payment_Freq="Semi-Annually",EDATE(C782,6),Payment_Freq="Quarterly",EDATE(C782,4)))</f>
        <v/>
      </c>
      <c r="D783" s="78" t="str">
        <f t="shared" si="77"/>
        <v/>
      </c>
      <c r="E783" s="78" t="str">
        <f t="shared" si="83"/>
        <v/>
      </c>
      <c r="F783" s="78"/>
      <c r="G783" s="78" t="str">
        <f t="shared" si="78"/>
        <v/>
      </c>
      <c r="H783" s="78" t="str">
        <f t="shared" si="79"/>
        <v/>
      </c>
      <c r="I783" s="78" t="str">
        <f t="shared" si="80"/>
        <v/>
      </c>
      <c r="J783" s="78"/>
      <c r="K783" s="78" t="str">
        <f t="shared" si="81"/>
        <v/>
      </c>
      <c r="L783" s="78"/>
      <c r="M783" s="78" t="str">
        <f>IF(B783="","",IF(Rounding="Yes",ROUND(SUM($K$36:K783),2),SUM($K$36:K783)))</f>
        <v/>
      </c>
    </row>
    <row r="784" spans="2:13" ht="20" customHeight="1" x14ac:dyDescent="0.35">
      <c r="B784" s="87" t="str">
        <f t="shared" si="82"/>
        <v/>
      </c>
      <c r="C784" s="106" t="str" cm="1">
        <f t="array" ref="C784">IF(B784="","",_xlfn.IFS(Payment_Freq="Monthly",EDATE(C783,1),Payment_Freq="Annually",EDATE(C783,12),Payment_Freq="Weekly",C783+7,Payment_Freq="Bi-Weekly",C783+14,Payment_Freq="Semi-Monthly",C783+15,Payment_Freq="Semi-Annually",EDATE(C783,6),Payment_Freq="Quarterly",EDATE(C783,4)))</f>
        <v/>
      </c>
      <c r="D784" s="78" t="str">
        <f t="shared" si="77"/>
        <v/>
      </c>
      <c r="E784" s="78" t="str">
        <f t="shared" si="83"/>
        <v/>
      </c>
      <c r="F784" s="78"/>
      <c r="G784" s="78" t="str">
        <f t="shared" si="78"/>
        <v/>
      </c>
      <c r="H784" s="78" t="str">
        <f t="shared" si="79"/>
        <v/>
      </c>
      <c r="I784" s="78" t="str">
        <f t="shared" si="80"/>
        <v/>
      </c>
      <c r="J784" s="78"/>
      <c r="K784" s="78" t="str">
        <f t="shared" si="81"/>
        <v/>
      </c>
      <c r="L784" s="78"/>
      <c r="M784" s="78" t="str">
        <f>IF(B784="","",IF(Rounding="Yes",ROUND(SUM($K$36:K784),2),SUM($K$36:K784)))</f>
        <v/>
      </c>
    </row>
    <row r="785" spans="2:13" ht="20" customHeight="1" x14ac:dyDescent="0.35">
      <c r="B785" s="87" t="str">
        <f t="shared" si="82"/>
        <v/>
      </c>
      <c r="C785" s="106" t="str" cm="1">
        <f t="array" ref="C785">IF(B785="","",_xlfn.IFS(Payment_Freq="Monthly",EDATE(C784,1),Payment_Freq="Annually",EDATE(C784,12),Payment_Freq="Weekly",C784+7,Payment_Freq="Bi-Weekly",C784+14,Payment_Freq="Semi-Monthly",C784+15,Payment_Freq="Semi-Annually",EDATE(C784,6),Payment_Freq="Quarterly",EDATE(C784,4)))</f>
        <v/>
      </c>
      <c r="D785" s="78" t="str">
        <f t="shared" si="77"/>
        <v/>
      </c>
      <c r="E785" s="78" t="str">
        <f t="shared" si="83"/>
        <v/>
      </c>
      <c r="F785" s="78"/>
      <c r="G785" s="78" t="str">
        <f t="shared" si="78"/>
        <v/>
      </c>
      <c r="H785" s="78" t="str">
        <f t="shared" si="79"/>
        <v/>
      </c>
      <c r="I785" s="78" t="str">
        <f t="shared" si="80"/>
        <v/>
      </c>
      <c r="J785" s="78"/>
      <c r="K785" s="78" t="str">
        <f t="shared" si="81"/>
        <v/>
      </c>
      <c r="L785" s="78"/>
      <c r="M785" s="78" t="str">
        <f>IF(B785="","",IF(Rounding="Yes",ROUND(SUM($K$36:K785),2),SUM($K$36:K785)))</f>
        <v/>
      </c>
    </row>
    <row r="786" spans="2:13" ht="20" customHeight="1" x14ac:dyDescent="0.35">
      <c r="B786" s="87" t="str">
        <f t="shared" si="82"/>
        <v/>
      </c>
      <c r="C786" s="106" t="str" cm="1">
        <f t="array" ref="C786">IF(B786="","",_xlfn.IFS(Payment_Freq="Monthly",EDATE(C785,1),Payment_Freq="Annually",EDATE(C785,12),Payment_Freq="Weekly",C785+7,Payment_Freq="Bi-Weekly",C785+14,Payment_Freq="Semi-Monthly",C785+15,Payment_Freq="Semi-Annually",EDATE(C785,6),Payment_Freq="Quarterly",EDATE(C785,4)))</f>
        <v/>
      </c>
      <c r="D786" s="78" t="str">
        <f t="shared" si="77"/>
        <v/>
      </c>
      <c r="E786" s="78" t="str">
        <f t="shared" si="83"/>
        <v/>
      </c>
      <c r="F786" s="78"/>
      <c r="G786" s="78" t="str">
        <f t="shared" si="78"/>
        <v/>
      </c>
      <c r="H786" s="78" t="str">
        <f t="shared" si="79"/>
        <v/>
      </c>
      <c r="I786" s="78" t="str">
        <f t="shared" si="80"/>
        <v/>
      </c>
      <c r="J786" s="78"/>
      <c r="K786" s="78" t="str">
        <f t="shared" si="81"/>
        <v/>
      </c>
      <c r="L786" s="78"/>
      <c r="M786" s="78" t="str">
        <f>IF(B786="","",IF(Rounding="Yes",ROUND(SUM($K$36:K786),2),SUM($K$36:K786)))</f>
        <v/>
      </c>
    </row>
    <row r="787" spans="2:13" ht="20" customHeight="1" x14ac:dyDescent="0.35">
      <c r="B787" s="87" t="str">
        <f t="shared" si="82"/>
        <v/>
      </c>
      <c r="C787" s="106" t="str" cm="1">
        <f t="array" ref="C787">IF(B787="","",_xlfn.IFS(Payment_Freq="Monthly",EDATE(C786,1),Payment_Freq="Annually",EDATE(C786,12),Payment_Freq="Weekly",C786+7,Payment_Freq="Bi-Weekly",C786+14,Payment_Freq="Semi-Monthly",C786+15,Payment_Freq="Semi-Annually",EDATE(C786,6),Payment_Freq="Quarterly",EDATE(C786,4)))</f>
        <v/>
      </c>
      <c r="D787" s="78" t="str">
        <f t="shared" si="77"/>
        <v/>
      </c>
      <c r="E787" s="78" t="str">
        <f t="shared" si="83"/>
        <v/>
      </c>
      <c r="F787" s="78"/>
      <c r="G787" s="78" t="str">
        <f t="shared" si="78"/>
        <v/>
      </c>
      <c r="H787" s="78" t="str">
        <f t="shared" si="79"/>
        <v/>
      </c>
      <c r="I787" s="78" t="str">
        <f t="shared" si="80"/>
        <v/>
      </c>
      <c r="J787" s="78"/>
      <c r="K787" s="78" t="str">
        <f t="shared" si="81"/>
        <v/>
      </c>
      <c r="L787" s="78"/>
      <c r="M787" s="78" t="str">
        <f>IF(B787="","",IF(Rounding="Yes",ROUND(SUM($K$36:K787),2),SUM($K$36:K787)))</f>
        <v/>
      </c>
    </row>
    <row r="788" spans="2:13" ht="20" customHeight="1" x14ac:dyDescent="0.35">
      <c r="B788" s="87" t="str">
        <f t="shared" si="82"/>
        <v/>
      </c>
      <c r="C788" s="106" t="str" cm="1">
        <f t="array" ref="C788">IF(B788="","",_xlfn.IFS(Payment_Freq="Monthly",EDATE(C787,1),Payment_Freq="Annually",EDATE(C787,12),Payment_Freq="Weekly",C787+7,Payment_Freq="Bi-Weekly",C787+14,Payment_Freq="Semi-Monthly",C787+15,Payment_Freq="Semi-Annually",EDATE(C787,6),Payment_Freq="Quarterly",EDATE(C787,4)))</f>
        <v/>
      </c>
      <c r="D788" s="78" t="str">
        <f t="shared" si="77"/>
        <v/>
      </c>
      <c r="E788" s="78" t="str">
        <f t="shared" si="83"/>
        <v/>
      </c>
      <c r="F788" s="78"/>
      <c r="G788" s="78" t="str">
        <f t="shared" si="78"/>
        <v/>
      </c>
      <c r="H788" s="78" t="str">
        <f t="shared" si="79"/>
        <v/>
      </c>
      <c r="I788" s="78" t="str">
        <f t="shared" si="80"/>
        <v/>
      </c>
      <c r="J788" s="78"/>
      <c r="K788" s="78" t="str">
        <f t="shared" si="81"/>
        <v/>
      </c>
      <c r="L788" s="78"/>
      <c r="M788" s="78" t="str">
        <f>IF(B788="","",IF(Rounding="Yes",ROUND(SUM($K$36:K788),2),SUM($K$36:K788)))</f>
        <v/>
      </c>
    </row>
    <row r="789" spans="2:13" ht="20" customHeight="1" x14ac:dyDescent="0.35">
      <c r="B789" s="87" t="str">
        <f t="shared" si="82"/>
        <v/>
      </c>
      <c r="C789" s="106" t="str" cm="1">
        <f t="array" ref="C789">IF(B789="","",_xlfn.IFS(Payment_Freq="Monthly",EDATE(C788,1),Payment_Freq="Annually",EDATE(C788,12),Payment_Freq="Weekly",C788+7,Payment_Freq="Bi-Weekly",C788+14,Payment_Freq="Semi-Monthly",C788+15,Payment_Freq="Semi-Annually",EDATE(C788,6),Payment_Freq="Quarterly",EDATE(C788,4)))</f>
        <v/>
      </c>
      <c r="D789" s="78" t="str">
        <f t="shared" si="77"/>
        <v/>
      </c>
      <c r="E789" s="78" t="str">
        <f t="shared" si="83"/>
        <v/>
      </c>
      <c r="F789" s="78"/>
      <c r="G789" s="78" t="str">
        <f t="shared" si="78"/>
        <v/>
      </c>
      <c r="H789" s="78" t="str">
        <f t="shared" si="79"/>
        <v/>
      </c>
      <c r="I789" s="78" t="str">
        <f t="shared" si="80"/>
        <v/>
      </c>
      <c r="J789" s="78"/>
      <c r="K789" s="78" t="str">
        <f t="shared" si="81"/>
        <v/>
      </c>
      <c r="L789" s="78"/>
      <c r="M789" s="78" t="str">
        <f>IF(B789="","",IF(Rounding="Yes",ROUND(SUM($K$36:K789),2),SUM($K$36:K789)))</f>
        <v/>
      </c>
    </row>
    <row r="790" spans="2:13" ht="20" customHeight="1" x14ac:dyDescent="0.35">
      <c r="B790" s="87" t="str">
        <f t="shared" si="82"/>
        <v/>
      </c>
      <c r="C790" s="106" t="str" cm="1">
        <f t="array" ref="C790">IF(B790="","",_xlfn.IFS(Payment_Freq="Monthly",EDATE(C789,1),Payment_Freq="Annually",EDATE(C789,12),Payment_Freq="Weekly",C789+7,Payment_Freq="Bi-Weekly",C789+14,Payment_Freq="Semi-Monthly",C789+15,Payment_Freq="Semi-Annually",EDATE(C789,6),Payment_Freq="Quarterly",EDATE(C789,4)))</f>
        <v/>
      </c>
      <c r="D790" s="78" t="str">
        <f t="shared" si="77"/>
        <v/>
      </c>
      <c r="E790" s="78" t="str">
        <f t="shared" si="83"/>
        <v/>
      </c>
      <c r="F790" s="78"/>
      <c r="G790" s="78" t="str">
        <f t="shared" si="78"/>
        <v/>
      </c>
      <c r="H790" s="78" t="str">
        <f t="shared" si="79"/>
        <v/>
      </c>
      <c r="I790" s="78" t="str">
        <f t="shared" si="80"/>
        <v/>
      </c>
      <c r="J790" s="78"/>
      <c r="K790" s="78" t="str">
        <f t="shared" si="81"/>
        <v/>
      </c>
      <c r="L790" s="78"/>
      <c r="M790" s="78" t="str">
        <f>IF(B790="","",IF(Rounding="Yes",ROUND(SUM($K$36:K790),2),SUM($K$36:K790)))</f>
        <v/>
      </c>
    </row>
    <row r="791" spans="2:13" ht="20" customHeight="1" x14ac:dyDescent="0.35">
      <c r="B791" s="87" t="str">
        <f t="shared" si="82"/>
        <v/>
      </c>
      <c r="C791" s="106" t="str" cm="1">
        <f t="array" ref="C791">IF(B791="","",_xlfn.IFS(Payment_Freq="Monthly",EDATE(C790,1),Payment_Freq="Annually",EDATE(C790,12),Payment_Freq="Weekly",C790+7,Payment_Freq="Bi-Weekly",C790+14,Payment_Freq="Semi-Monthly",C790+15,Payment_Freq="Semi-Annually",EDATE(C790,6),Payment_Freq="Quarterly",EDATE(C790,4)))</f>
        <v/>
      </c>
      <c r="D791" s="78" t="str">
        <f t="shared" si="77"/>
        <v/>
      </c>
      <c r="E791" s="78" t="str">
        <f t="shared" si="83"/>
        <v/>
      </c>
      <c r="F791" s="78"/>
      <c r="G791" s="78" t="str">
        <f t="shared" si="78"/>
        <v/>
      </c>
      <c r="H791" s="78" t="str">
        <f t="shared" si="79"/>
        <v/>
      </c>
      <c r="I791" s="78" t="str">
        <f t="shared" si="80"/>
        <v/>
      </c>
      <c r="J791" s="78"/>
      <c r="K791" s="78" t="str">
        <f t="shared" si="81"/>
        <v/>
      </c>
      <c r="L791" s="78"/>
      <c r="M791" s="78" t="str">
        <f>IF(B791="","",IF(Rounding="Yes",ROUND(SUM($K$36:K791),2),SUM($K$36:K791)))</f>
        <v/>
      </c>
    </row>
    <row r="792" spans="2:13" ht="20" customHeight="1" x14ac:dyDescent="0.35">
      <c r="B792" s="87" t="str">
        <f t="shared" si="82"/>
        <v/>
      </c>
      <c r="C792" s="106" t="str" cm="1">
        <f t="array" ref="C792">IF(B792="","",_xlfn.IFS(Payment_Freq="Monthly",EDATE(C791,1),Payment_Freq="Annually",EDATE(C791,12),Payment_Freq="Weekly",C791+7,Payment_Freq="Bi-Weekly",C791+14,Payment_Freq="Semi-Monthly",C791+15,Payment_Freq="Semi-Annually",EDATE(C791,6),Payment_Freq="Quarterly",EDATE(C791,4)))</f>
        <v/>
      </c>
      <c r="D792" s="78" t="str">
        <f t="shared" si="77"/>
        <v/>
      </c>
      <c r="E792" s="78" t="str">
        <f t="shared" si="83"/>
        <v/>
      </c>
      <c r="F792" s="78"/>
      <c r="G792" s="78" t="str">
        <f t="shared" si="78"/>
        <v/>
      </c>
      <c r="H792" s="78" t="str">
        <f t="shared" si="79"/>
        <v/>
      </c>
      <c r="I792" s="78" t="str">
        <f t="shared" si="80"/>
        <v/>
      </c>
      <c r="J792" s="78"/>
      <c r="K792" s="78" t="str">
        <f t="shared" si="81"/>
        <v/>
      </c>
      <c r="L792" s="78"/>
      <c r="M792" s="78" t="str">
        <f>IF(B792="","",IF(Rounding="Yes",ROUND(SUM($K$36:K792),2),SUM($K$36:K792)))</f>
        <v/>
      </c>
    </row>
    <row r="793" spans="2:13" ht="20" customHeight="1" x14ac:dyDescent="0.35">
      <c r="B793" s="87" t="str">
        <f t="shared" si="82"/>
        <v/>
      </c>
      <c r="C793" s="106" t="str" cm="1">
        <f t="array" ref="C793">IF(B793="","",_xlfn.IFS(Payment_Freq="Monthly",EDATE(C792,1),Payment_Freq="Annually",EDATE(C792,12),Payment_Freq="Weekly",C792+7,Payment_Freq="Bi-Weekly",C792+14,Payment_Freq="Semi-Monthly",C792+15,Payment_Freq="Semi-Annually",EDATE(C792,6),Payment_Freq="Quarterly",EDATE(C792,4)))</f>
        <v/>
      </c>
      <c r="D793" s="78" t="str">
        <f t="shared" si="77"/>
        <v/>
      </c>
      <c r="E793" s="78" t="str">
        <f t="shared" si="83"/>
        <v/>
      </c>
      <c r="F793" s="78"/>
      <c r="G793" s="78" t="str">
        <f t="shared" si="78"/>
        <v/>
      </c>
      <c r="H793" s="78" t="str">
        <f t="shared" si="79"/>
        <v/>
      </c>
      <c r="I793" s="78" t="str">
        <f t="shared" si="80"/>
        <v/>
      </c>
      <c r="J793" s="78"/>
      <c r="K793" s="78" t="str">
        <f t="shared" si="81"/>
        <v/>
      </c>
      <c r="L793" s="78"/>
      <c r="M793" s="78" t="str">
        <f>IF(B793="","",IF(Rounding="Yes",ROUND(SUM($K$36:K793),2),SUM($K$36:K793)))</f>
        <v/>
      </c>
    </row>
    <row r="794" spans="2:13" ht="20" customHeight="1" x14ac:dyDescent="0.35">
      <c r="B794" s="87" t="str">
        <f t="shared" si="82"/>
        <v/>
      </c>
      <c r="C794" s="106" t="str" cm="1">
        <f t="array" ref="C794">IF(B794="","",_xlfn.IFS(Payment_Freq="Monthly",EDATE(C793,1),Payment_Freq="Annually",EDATE(C793,12),Payment_Freq="Weekly",C793+7,Payment_Freq="Bi-Weekly",C793+14,Payment_Freq="Semi-Monthly",C793+15,Payment_Freq="Semi-Annually",EDATE(C793,6),Payment_Freq="Quarterly",EDATE(C793,4)))</f>
        <v/>
      </c>
      <c r="D794" s="78" t="str">
        <f t="shared" si="77"/>
        <v/>
      </c>
      <c r="E794" s="78" t="str">
        <f t="shared" si="83"/>
        <v/>
      </c>
      <c r="F794" s="78"/>
      <c r="G794" s="78" t="str">
        <f t="shared" si="78"/>
        <v/>
      </c>
      <c r="H794" s="78" t="str">
        <f t="shared" si="79"/>
        <v/>
      </c>
      <c r="I794" s="78" t="str">
        <f t="shared" si="80"/>
        <v/>
      </c>
      <c r="J794" s="78"/>
      <c r="K794" s="78" t="str">
        <f t="shared" si="81"/>
        <v/>
      </c>
      <c r="L794" s="78"/>
      <c r="M794" s="78" t="str">
        <f>IF(B794="","",IF(Rounding="Yes",ROUND(SUM($K$36:K794),2),SUM($K$36:K794)))</f>
        <v/>
      </c>
    </row>
    <row r="795" spans="2:13" ht="20" customHeight="1" x14ac:dyDescent="0.35">
      <c r="B795" s="87" t="str">
        <f t="shared" si="82"/>
        <v/>
      </c>
      <c r="C795" s="106" t="str" cm="1">
        <f t="array" ref="C795">IF(B795="","",_xlfn.IFS(Payment_Freq="Monthly",EDATE(C794,1),Payment_Freq="Annually",EDATE(C794,12),Payment_Freq="Weekly",C794+7,Payment_Freq="Bi-Weekly",C794+14,Payment_Freq="Semi-Monthly",C794+15,Payment_Freq="Semi-Annually",EDATE(C794,6),Payment_Freq="Quarterly",EDATE(C794,4)))</f>
        <v/>
      </c>
      <c r="D795" s="78" t="str">
        <f t="shared" si="77"/>
        <v/>
      </c>
      <c r="E795" s="78" t="str">
        <f t="shared" si="83"/>
        <v/>
      </c>
      <c r="F795" s="78"/>
      <c r="G795" s="78" t="str">
        <f t="shared" si="78"/>
        <v/>
      </c>
      <c r="H795" s="78" t="str">
        <f t="shared" si="79"/>
        <v/>
      </c>
      <c r="I795" s="78" t="str">
        <f t="shared" si="80"/>
        <v/>
      </c>
      <c r="J795" s="78"/>
      <c r="K795" s="78" t="str">
        <f t="shared" si="81"/>
        <v/>
      </c>
      <c r="L795" s="78"/>
      <c r="M795" s="78" t="str">
        <f>IF(B795="","",IF(Rounding="Yes",ROUND(SUM($K$36:K795),2),SUM($K$36:K795)))</f>
        <v/>
      </c>
    </row>
    <row r="796" spans="2:13" ht="20" customHeight="1" x14ac:dyDescent="0.35">
      <c r="B796" s="87" t="str">
        <f t="shared" si="82"/>
        <v/>
      </c>
      <c r="C796" s="106" t="str" cm="1">
        <f t="array" ref="C796">IF(B796="","",_xlfn.IFS(Payment_Freq="Monthly",EDATE(C795,1),Payment_Freq="Annually",EDATE(C795,12),Payment_Freq="Weekly",C795+7,Payment_Freq="Bi-Weekly",C795+14,Payment_Freq="Semi-Monthly",C795+15,Payment_Freq="Semi-Annually",EDATE(C795,6),Payment_Freq="Quarterly",EDATE(C795,4)))</f>
        <v/>
      </c>
      <c r="D796" s="78" t="str">
        <f t="shared" si="77"/>
        <v/>
      </c>
      <c r="E796" s="78" t="str">
        <f t="shared" si="83"/>
        <v/>
      </c>
      <c r="F796" s="78"/>
      <c r="G796" s="78" t="str">
        <f t="shared" si="78"/>
        <v/>
      </c>
      <c r="H796" s="78" t="str">
        <f t="shared" si="79"/>
        <v/>
      </c>
      <c r="I796" s="78" t="str">
        <f t="shared" si="80"/>
        <v/>
      </c>
      <c r="J796" s="78"/>
      <c r="K796" s="78" t="str">
        <f t="shared" si="81"/>
        <v/>
      </c>
      <c r="L796" s="78"/>
      <c r="M796" s="78" t="str">
        <f>IF(B796="","",IF(Rounding="Yes",ROUND(SUM($K$36:K796),2),SUM($K$36:K796)))</f>
        <v/>
      </c>
    </row>
    <row r="797" spans="2:13" ht="20" customHeight="1" x14ac:dyDescent="0.35">
      <c r="B797" s="87" t="str">
        <f t="shared" si="82"/>
        <v/>
      </c>
      <c r="C797" s="106" t="str" cm="1">
        <f t="array" ref="C797">IF(B797="","",_xlfn.IFS(Payment_Freq="Monthly",EDATE(C796,1),Payment_Freq="Annually",EDATE(C796,12),Payment_Freq="Weekly",C796+7,Payment_Freq="Bi-Weekly",C796+14,Payment_Freq="Semi-Monthly",C796+15,Payment_Freq="Semi-Annually",EDATE(C796,6),Payment_Freq="Quarterly",EDATE(C796,4)))</f>
        <v/>
      </c>
      <c r="D797" s="78" t="str">
        <f t="shared" si="77"/>
        <v/>
      </c>
      <c r="E797" s="78" t="str">
        <f t="shared" si="83"/>
        <v/>
      </c>
      <c r="F797" s="78"/>
      <c r="G797" s="78" t="str">
        <f t="shared" si="78"/>
        <v/>
      </c>
      <c r="H797" s="78" t="str">
        <f t="shared" si="79"/>
        <v/>
      </c>
      <c r="I797" s="78" t="str">
        <f t="shared" si="80"/>
        <v/>
      </c>
      <c r="J797" s="78"/>
      <c r="K797" s="78" t="str">
        <f t="shared" si="81"/>
        <v/>
      </c>
      <c r="L797" s="78"/>
      <c r="M797" s="78" t="str">
        <f>IF(B797="","",IF(Rounding="Yes",ROUND(SUM($K$36:K797),2),SUM($K$36:K797)))</f>
        <v/>
      </c>
    </row>
    <row r="798" spans="2:13" ht="20" customHeight="1" x14ac:dyDescent="0.35">
      <c r="B798" s="87" t="str">
        <f t="shared" si="82"/>
        <v/>
      </c>
      <c r="C798" s="106" t="str" cm="1">
        <f t="array" ref="C798">IF(B798="","",_xlfn.IFS(Payment_Freq="Monthly",EDATE(C797,1),Payment_Freq="Annually",EDATE(C797,12),Payment_Freq="Weekly",C797+7,Payment_Freq="Bi-Weekly",C797+14,Payment_Freq="Semi-Monthly",C797+15,Payment_Freq="Semi-Annually",EDATE(C797,6),Payment_Freq="Quarterly",EDATE(C797,4)))</f>
        <v/>
      </c>
      <c r="D798" s="78" t="str">
        <f t="shared" si="77"/>
        <v/>
      </c>
      <c r="E798" s="78" t="str">
        <f t="shared" si="83"/>
        <v/>
      </c>
      <c r="F798" s="78"/>
      <c r="G798" s="78" t="str">
        <f t="shared" si="78"/>
        <v/>
      </c>
      <c r="H798" s="78" t="str">
        <f t="shared" si="79"/>
        <v/>
      </c>
      <c r="I798" s="78" t="str">
        <f t="shared" si="80"/>
        <v/>
      </c>
      <c r="J798" s="78"/>
      <c r="K798" s="78" t="str">
        <f t="shared" si="81"/>
        <v/>
      </c>
      <c r="L798" s="78"/>
      <c r="M798" s="78" t="str">
        <f>IF(B798="","",IF(Rounding="Yes",ROUND(SUM($K$36:K798),2),SUM($K$36:K798)))</f>
        <v/>
      </c>
    </row>
    <row r="799" spans="2:13" ht="20" customHeight="1" x14ac:dyDescent="0.35">
      <c r="B799" s="87" t="str">
        <f t="shared" si="82"/>
        <v/>
      </c>
      <c r="C799" s="106" t="str" cm="1">
        <f t="array" ref="C799">IF(B799="","",_xlfn.IFS(Payment_Freq="Monthly",EDATE(C798,1),Payment_Freq="Annually",EDATE(C798,12),Payment_Freq="Weekly",C798+7,Payment_Freq="Bi-Weekly",C798+14,Payment_Freq="Semi-Monthly",C798+15,Payment_Freq="Semi-Annually",EDATE(C798,6),Payment_Freq="Quarterly",EDATE(C798,4)))</f>
        <v/>
      </c>
      <c r="D799" s="78" t="str">
        <f t="shared" si="77"/>
        <v/>
      </c>
      <c r="E799" s="78" t="str">
        <f t="shared" si="83"/>
        <v/>
      </c>
      <c r="F799" s="78"/>
      <c r="G799" s="78" t="str">
        <f t="shared" si="78"/>
        <v/>
      </c>
      <c r="H799" s="78" t="str">
        <f t="shared" si="79"/>
        <v/>
      </c>
      <c r="I799" s="78" t="str">
        <f t="shared" si="80"/>
        <v/>
      </c>
      <c r="J799" s="78"/>
      <c r="K799" s="78" t="str">
        <f t="shared" si="81"/>
        <v/>
      </c>
      <c r="L799" s="78"/>
      <c r="M799" s="78" t="str">
        <f>IF(B799="","",IF(Rounding="Yes",ROUND(SUM($K$36:K799),2),SUM($K$36:K799)))</f>
        <v/>
      </c>
    </row>
    <row r="800" spans="2:13" ht="20" customHeight="1" x14ac:dyDescent="0.35">
      <c r="B800" s="87" t="str">
        <f t="shared" si="82"/>
        <v/>
      </c>
      <c r="C800" s="106" t="str" cm="1">
        <f t="array" ref="C800">IF(B800="","",_xlfn.IFS(Payment_Freq="Monthly",EDATE(C799,1),Payment_Freq="Annually",EDATE(C799,12),Payment_Freq="Weekly",C799+7,Payment_Freq="Bi-Weekly",C799+14,Payment_Freq="Semi-Monthly",C799+15,Payment_Freq="Semi-Annually",EDATE(C799,6),Payment_Freq="Quarterly",EDATE(C799,4)))</f>
        <v/>
      </c>
      <c r="D800" s="78" t="str">
        <f t="shared" si="77"/>
        <v/>
      </c>
      <c r="E800" s="78" t="str">
        <f t="shared" si="83"/>
        <v/>
      </c>
      <c r="F800" s="78"/>
      <c r="G800" s="78" t="str">
        <f t="shared" si="78"/>
        <v/>
      </c>
      <c r="H800" s="78" t="str">
        <f t="shared" si="79"/>
        <v/>
      </c>
      <c r="I800" s="78" t="str">
        <f t="shared" si="80"/>
        <v/>
      </c>
      <c r="J800" s="78"/>
      <c r="K800" s="78" t="str">
        <f t="shared" si="81"/>
        <v/>
      </c>
      <c r="L800" s="78"/>
      <c r="M800" s="78" t="str">
        <f>IF(B800="","",IF(Rounding="Yes",ROUND(SUM($K$36:K800),2),SUM($K$36:K800)))</f>
        <v/>
      </c>
    </row>
    <row r="801" spans="2:13" ht="20" customHeight="1" x14ac:dyDescent="0.35">
      <c r="B801" s="87" t="str">
        <f t="shared" si="82"/>
        <v/>
      </c>
      <c r="C801" s="106" t="str" cm="1">
        <f t="array" ref="C801">IF(B801="","",_xlfn.IFS(Payment_Freq="Monthly",EDATE(C800,1),Payment_Freq="Annually",EDATE(C800,12),Payment_Freq="Weekly",C800+7,Payment_Freq="Bi-Weekly",C800+14,Payment_Freq="Semi-Monthly",C800+15,Payment_Freq="Semi-Annually",EDATE(C800,6),Payment_Freq="Quarterly",EDATE(C800,4)))</f>
        <v/>
      </c>
      <c r="D801" s="78" t="str">
        <f t="shared" si="77"/>
        <v/>
      </c>
      <c r="E801" s="78" t="str">
        <f t="shared" si="83"/>
        <v/>
      </c>
      <c r="F801" s="78"/>
      <c r="G801" s="78" t="str">
        <f t="shared" si="78"/>
        <v/>
      </c>
      <c r="H801" s="78" t="str">
        <f t="shared" si="79"/>
        <v/>
      </c>
      <c r="I801" s="78" t="str">
        <f t="shared" si="80"/>
        <v/>
      </c>
      <c r="J801" s="78"/>
      <c r="K801" s="78" t="str">
        <f t="shared" si="81"/>
        <v/>
      </c>
      <c r="L801" s="78"/>
      <c r="M801" s="78" t="str">
        <f>IF(B801="","",IF(Rounding="Yes",ROUND(SUM($K$36:K801),2),SUM($K$36:K801)))</f>
        <v/>
      </c>
    </row>
    <row r="802" spans="2:13" ht="20" customHeight="1" x14ac:dyDescent="0.35">
      <c r="B802" s="87" t="str">
        <f t="shared" si="82"/>
        <v/>
      </c>
      <c r="C802" s="106" t="str" cm="1">
        <f t="array" ref="C802">IF(B802="","",_xlfn.IFS(Payment_Freq="Monthly",EDATE(C801,1),Payment_Freq="Annually",EDATE(C801,12),Payment_Freq="Weekly",C801+7,Payment_Freq="Bi-Weekly",C801+14,Payment_Freq="Semi-Monthly",C801+15,Payment_Freq="Semi-Annually",EDATE(C801,6),Payment_Freq="Quarterly",EDATE(C801,4)))</f>
        <v/>
      </c>
      <c r="D802" s="78" t="str">
        <f t="shared" si="77"/>
        <v/>
      </c>
      <c r="E802" s="78" t="str">
        <f t="shared" si="83"/>
        <v/>
      </c>
      <c r="F802" s="78"/>
      <c r="G802" s="78" t="str">
        <f t="shared" si="78"/>
        <v/>
      </c>
      <c r="H802" s="78" t="str">
        <f t="shared" si="79"/>
        <v/>
      </c>
      <c r="I802" s="78" t="str">
        <f t="shared" si="80"/>
        <v/>
      </c>
      <c r="J802" s="78"/>
      <c r="K802" s="78" t="str">
        <f t="shared" si="81"/>
        <v/>
      </c>
      <c r="L802" s="78"/>
      <c r="M802" s="78" t="str">
        <f>IF(B802="","",IF(Rounding="Yes",ROUND(SUM($K$36:K802),2),SUM($K$36:K802)))</f>
        <v/>
      </c>
    </row>
    <row r="803" spans="2:13" ht="20" customHeight="1" x14ac:dyDescent="0.35">
      <c r="B803" s="87" t="str">
        <f t="shared" si="82"/>
        <v/>
      </c>
      <c r="C803" s="106" t="str" cm="1">
        <f t="array" ref="C803">IF(B803="","",_xlfn.IFS(Payment_Freq="Monthly",EDATE(C802,1),Payment_Freq="Annually",EDATE(C802,12),Payment_Freq="Weekly",C802+7,Payment_Freq="Bi-Weekly",C802+14,Payment_Freq="Semi-Monthly",C802+15,Payment_Freq="Semi-Annually",EDATE(C802,6),Payment_Freq="Quarterly",EDATE(C802,4)))</f>
        <v/>
      </c>
      <c r="D803" s="78" t="str">
        <f t="shared" si="77"/>
        <v/>
      </c>
      <c r="E803" s="78" t="str">
        <f t="shared" si="83"/>
        <v/>
      </c>
      <c r="F803" s="78"/>
      <c r="G803" s="78" t="str">
        <f t="shared" si="78"/>
        <v/>
      </c>
      <c r="H803" s="78" t="str">
        <f t="shared" si="79"/>
        <v/>
      </c>
      <c r="I803" s="78" t="str">
        <f t="shared" si="80"/>
        <v/>
      </c>
      <c r="J803" s="78"/>
      <c r="K803" s="78" t="str">
        <f t="shared" si="81"/>
        <v/>
      </c>
      <c r="L803" s="78"/>
      <c r="M803" s="78" t="str">
        <f>IF(B803="","",IF(Rounding="Yes",ROUND(SUM($K$36:K803),2),SUM($K$36:K803)))</f>
        <v/>
      </c>
    </row>
    <row r="804" spans="2:13" ht="20" customHeight="1" x14ac:dyDescent="0.35">
      <c r="B804" s="87" t="str">
        <f t="shared" si="82"/>
        <v/>
      </c>
      <c r="C804" s="106" t="str" cm="1">
        <f t="array" ref="C804">IF(B804="","",_xlfn.IFS(Payment_Freq="Monthly",EDATE(C803,1),Payment_Freq="Annually",EDATE(C803,12),Payment_Freq="Weekly",C803+7,Payment_Freq="Bi-Weekly",C803+14,Payment_Freq="Semi-Monthly",C803+15,Payment_Freq="Semi-Annually",EDATE(C803,6),Payment_Freq="Quarterly",EDATE(C803,4)))</f>
        <v/>
      </c>
      <c r="D804" s="78" t="str">
        <f t="shared" ref="D804:D867" si="84">IF(B804="","",IF(Rounding="Yes",ROUND(IF(I803&lt;Payment_Per_Period,($I803+$G804)-E804,Payment_Per_Period),2),IF(I803&lt;Payment_Per_Period,($I803+$G804)-E804,Payment_Per_Period)))</f>
        <v/>
      </c>
      <c r="E804" s="78" t="str">
        <f t="shared" si="83"/>
        <v/>
      </c>
      <c r="F804" s="78"/>
      <c r="G804" s="78" t="str">
        <f t="shared" ref="G804:G867" si="85">IF($B804="","",IF(Rounding="Yes",ROUND(IF(Interest_Type="Flat",Rate_Per_Period*$I$35,Rate_Per_Period*$I803),2),IF(Interest_Type="Flat",Rate_Per_Period*$I$35,Rate_Per_Period*$I803)))</f>
        <v/>
      </c>
      <c r="H804" s="78" t="str">
        <f t="shared" ref="H804:H867" si="86">IF(B804="","",IF(Rounding="Yes",ROUND((D804-G804)+E804+F804,2),(D804-G804)+E804+F804))</f>
        <v/>
      </c>
      <c r="I804" s="78" t="str">
        <f t="shared" ref="I804:I867" si="87">IF(B804="","",IF(Rounding="Yes",ROUND(($I803-$H804),2),($I803-$H804)))</f>
        <v/>
      </c>
      <c r="J804" s="78"/>
      <c r="K804" s="78" t="str">
        <f t="shared" ref="K804:K867" si="88">IF(B804="","",IF(Rounding="Yes",ROUND(G804*Tax_Bracket,2),G804*Tax_Bracket))</f>
        <v/>
      </c>
      <c r="L804" s="78"/>
      <c r="M804" s="78" t="str">
        <f>IF(B804="","",IF(Rounding="Yes",ROUND(SUM($K$36:K804),2),SUM($K$36:K804)))</f>
        <v/>
      </c>
    </row>
    <row r="805" spans="2:13" ht="20" customHeight="1" x14ac:dyDescent="0.35">
      <c r="B805" s="87" t="str">
        <f t="shared" ref="B805:B868" si="89">IF(OR(I804=0,I804="",B804&gt;=$G$25),"",B804+1)</f>
        <v/>
      </c>
      <c r="C805" s="106" t="str" cm="1">
        <f t="array" ref="C805">IF(B805="","",_xlfn.IFS(Payment_Freq="Monthly",EDATE(C804,1),Payment_Freq="Annually",EDATE(C804,12),Payment_Freq="Weekly",C804+7,Payment_Freq="Bi-Weekly",C804+14,Payment_Freq="Semi-Monthly",C804+15,Payment_Freq="Semi-Annually",EDATE(C804,6),Payment_Freq="Quarterly",EDATE(C804,4)))</f>
        <v/>
      </c>
      <c r="D805" s="78" t="str">
        <f t="shared" si="84"/>
        <v/>
      </c>
      <c r="E805" s="78" t="str">
        <f t="shared" ref="E805:E868" si="90">IF(B805="","",
    IF(I804&gt;Payment_Per_Period,(IF(MOD(B805,$E$19)=0,$E$18,0) +
     IF(AND(C804&lt;&gt;"", YEAR(C805)&lt;&gt;YEAR(C804)), $E$20, 0)),0))</f>
        <v/>
      </c>
      <c r="F805" s="78"/>
      <c r="G805" s="78" t="str">
        <f t="shared" si="85"/>
        <v/>
      </c>
      <c r="H805" s="78" t="str">
        <f t="shared" si="86"/>
        <v/>
      </c>
      <c r="I805" s="78" t="str">
        <f t="shared" si="87"/>
        <v/>
      </c>
      <c r="J805" s="78"/>
      <c r="K805" s="78" t="str">
        <f t="shared" si="88"/>
        <v/>
      </c>
      <c r="L805" s="78"/>
      <c r="M805" s="78" t="str">
        <f>IF(B805="","",IF(Rounding="Yes",ROUND(SUM($K$36:K805),2),SUM($K$36:K805)))</f>
        <v/>
      </c>
    </row>
    <row r="806" spans="2:13" ht="20" customHeight="1" x14ac:dyDescent="0.35">
      <c r="B806" s="87" t="str">
        <f t="shared" si="89"/>
        <v/>
      </c>
      <c r="C806" s="106" t="str" cm="1">
        <f t="array" ref="C806">IF(B806="","",_xlfn.IFS(Payment_Freq="Monthly",EDATE(C805,1),Payment_Freq="Annually",EDATE(C805,12),Payment_Freq="Weekly",C805+7,Payment_Freq="Bi-Weekly",C805+14,Payment_Freq="Semi-Monthly",C805+15,Payment_Freq="Semi-Annually",EDATE(C805,6),Payment_Freq="Quarterly",EDATE(C805,4)))</f>
        <v/>
      </c>
      <c r="D806" s="78" t="str">
        <f t="shared" si="84"/>
        <v/>
      </c>
      <c r="E806" s="78" t="str">
        <f t="shared" si="90"/>
        <v/>
      </c>
      <c r="F806" s="78"/>
      <c r="G806" s="78" t="str">
        <f t="shared" si="85"/>
        <v/>
      </c>
      <c r="H806" s="78" t="str">
        <f t="shared" si="86"/>
        <v/>
      </c>
      <c r="I806" s="78" t="str">
        <f t="shared" si="87"/>
        <v/>
      </c>
      <c r="J806" s="78"/>
      <c r="K806" s="78" t="str">
        <f t="shared" si="88"/>
        <v/>
      </c>
      <c r="L806" s="78"/>
      <c r="M806" s="78" t="str">
        <f>IF(B806="","",IF(Rounding="Yes",ROUND(SUM($K$36:K806),2),SUM($K$36:K806)))</f>
        <v/>
      </c>
    </row>
    <row r="807" spans="2:13" ht="20" customHeight="1" x14ac:dyDescent="0.35">
      <c r="B807" s="87" t="str">
        <f t="shared" si="89"/>
        <v/>
      </c>
      <c r="C807" s="106" t="str" cm="1">
        <f t="array" ref="C807">IF(B807="","",_xlfn.IFS(Payment_Freq="Monthly",EDATE(C806,1),Payment_Freq="Annually",EDATE(C806,12),Payment_Freq="Weekly",C806+7,Payment_Freq="Bi-Weekly",C806+14,Payment_Freq="Semi-Monthly",C806+15,Payment_Freq="Semi-Annually",EDATE(C806,6),Payment_Freq="Quarterly",EDATE(C806,4)))</f>
        <v/>
      </c>
      <c r="D807" s="78" t="str">
        <f t="shared" si="84"/>
        <v/>
      </c>
      <c r="E807" s="78" t="str">
        <f t="shared" si="90"/>
        <v/>
      </c>
      <c r="F807" s="78"/>
      <c r="G807" s="78" t="str">
        <f t="shared" si="85"/>
        <v/>
      </c>
      <c r="H807" s="78" t="str">
        <f t="shared" si="86"/>
        <v/>
      </c>
      <c r="I807" s="78" t="str">
        <f t="shared" si="87"/>
        <v/>
      </c>
      <c r="J807" s="78"/>
      <c r="K807" s="78" t="str">
        <f t="shared" si="88"/>
        <v/>
      </c>
      <c r="L807" s="78"/>
      <c r="M807" s="78" t="str">
        <f>IF(B807="","",IF(Rounding="Yes",ROUND(SUM($K$36:K807),2),SUM($K$36:K807)))</f>
        <v/>
      </c>
    </row>
    <row r="808" spans="2:13" ht="20" customHeight="1" x14ac:dyDescent="0.35">
      <c r="B808" s="87" t="str">
        <f t="shared" si="89"/>
        <v/>
      </c>
      <c r="C808" s="106" t="str" cm="1">
        <f t="array" ref="C808">IF(B808="","",_xlfn.IFS(Payment_Freq="Monthly",EDATE(C807,1),Payment_Freq="Annually",EDATE(C807,12),Payment_Freq="Weekly",C807+7,Payment_Freq="Bi-Weekly",C807+14,Payment_Freq="Semi-Monthly",C807+15,Payment_Freq="Semi-Annually",EDATE(C807,6),Payment_Freq="Quarterly",EDATE(C807,4)))</f>
        <v/>
      </c>
      <c r="D808" s="78" t="str">
        <f t="shared" si="84"/>
        <v/>
      </c>
      <c r="E808" s="78" t="str">
        <f t="shared" si="90"/>
        <v/>
      </c>
      <c r="F808" s="78"/>
      <c r="G808" s="78" t="str">
        <f t="shared" si="85"/>
        <v/>
      </c>
      <c r="H808" s="78" t="str">
        <f t="shared" si="86"/>
        <v/>
      </c>
      <c r="I808" s="78" t="str">
        <f t="shared" si="87"/>
        <v/>
      </c>
      <c r="J808" s="78"/>
      <c r="K808" s="78" t="str">
        <f t="shared" si="88"/>
        <v/>
      </c>
      <c r="L808" s="78"/>
      <c r="M808" s="78" t="str">
        <f>IF(B808="","",IF(Rounding="Yes",ROUND(SUM($K$36:K808),2),SUM($K$36:K808)))</f>
        <v/>
      </c>
    </row>
    <row r="809" spans="2:13" ht="20" customHeight="1" x14ac:dyDescent="0.35">
      <c r="B809" s="87" t="str">
        <f t="shared" si="89"/>
        <v/>
      </c>
      <c r="C809" s="106" t="str" cm="1">
        <f t="array" ref="C809">IF(B809="","",_xlfn.IFS(Payment_Freq="Monthly",EDATE(C808,1),Payment_Freq="Annually",EDATE(C808,12),Payment_Freq="Weekly",C808+7,Payment_Freq="Bi-Weekly",C808+14,Payment_Freq="Semi-Monthly",C808+15,Payment_Freq="Semi-Annually",EDATE(C808,6),Payment_Freq="Quarterly",EDATE(C808,4)))</f>
        <v/>
      </c>
      <c r="D809" s="78" t="str">
        <f t="shared" si="84"/>
        <v/>
      </c>
      <c r="E809" s="78" t="str">
        <f t="shared" si="90"/>
        <v/>
      </c>
      <c r="F809" s="78"/>
      <c r="G809" s="78" t="str">
        <f t="shared" si="85"/>
        <v/>
      </c>
      <c r="H809" s="78" t="str">
        <f t="shared" si="86"/>
        <v/>
      </c>
      <c r="I809" s="78" t="str">
        <f t="shared" si="87"/>
        <v/>
      </c>
      <c r="J809" s="78"/>
      <c r="K809" s="78" t="str">
        <f t="shared" si="88"/>
        <v/>
      </c>
      <c r="L809" s="78"/>
      <c r="M809" s="78" t="str">
        <f>IF(B809="","",IF(Rounding="Yes",ROUND(SUM($K$36:K809),2),SUM($K$36:K809)))</f>
        <v/>
      </c>
    </row>
    <row r="810" spans="2:13" ht="20" customHeight="1" x14ac:dyDescent="0.35">
      <c r="B810" s="87" t="str">
        <f t="shared" si="89"/>
        <v/>
      </c>
      <c r="C810" s="106" t="str" cm="1">
        <f t="array" ref="C810">IF(B810="","",_xlfn.IFS(Payment_Freq="Monthly",EDATE(C809,1),Payment_Freq="Annually",EDATE(C809,12),Payment_Freq="Weekly",C809+7,Payment_Freq="Bi-Weekly",C809+14,Payment_Freq="Semi-Monthly",C809+15,Payment_Freq="Semi-Annually",EDATE(C809,6),Payment_Freq="Quarterly",EDATE(C809,4)))</f>
        <v/>
      </c>
      <c r="D810" s="78" t="str">
        <f t="shared" si="84"/>
        <v/>
      </c>
      <c r="E810" s="78" t="str">
        <f t="shared" si="90"/>
        <v/>
      </c>
      <c r="F810" s="78"/>
      <c r="G810" s="78" t="str">
        <f t="shared" si="85"/>
        <v/>
      </c>
      <c r="H810" s="78" t="str">
        <f t="shared" si="86"/>
        <v/>
      </c>
      <c r="I810" s="78" t="str">
        <f t="shared" si="87"/>
        <v/>
      </c>
      <c r="J810" s="78"/>
      <c r="K810" s="78" t="str">
        <f t="shared" si="88"/>
        <v/>
      </c>
      <c r="L810" s="78"/>
      <c r="M810" s="78" t="str">
        <f>IF(B810="","",IF(Rounding="Yes",ROUND(SUM($K$36:K810),2),SUM($K$36:K810)))</f>
        <v/>
      </c>
    </row>
    <row r="811" spans="2:13" ht="20" customHeight="1" x14ac:dyDescent="0.35">
      <c r="B811" s="87" t="str">
        <f t="shared" si="89"/>
        <v/>
      </c>
      <c r="C811" s="106" t="str" cm="1">
        <f t="array" ref="C811">IF(B811="","",_xlfn.IFS(Payment_Freq="Monthly",EDATE(C810,1),Payment_Freq="Annually",EDATE(C810,12),Payment_Freq="Weekly",C810+7,Payment_Freq="Bi-Weekly",C810+14,Payment_Freq="Semi-Monthly",C810+15,Payment_Freq="Semi-Annually",EDATE(C810,6),Payment_Freq="Quarterly",EDATE(C810,4)))</f>
        <v/>
      </c>
      <c r="D811" s="78" t="str">
        <f t="shared" si="84"/>
        <v/>
      </c>
      <c r="E811" s="78" t="str">
        <f t="shared" si="90"/>
        <v/>
      </c>
      <c r="F811" s="78"/>
      <c r="G811" s="78" t="str">
        <f t="shared" si="85"/>
        <v/>
      </c>
      <c r="H811" s="78" t="str">
        <f t="shared" si="86"/>
        <v/>
      </c>
      <c r="I811" s="78" t="str">
        <f t="shared" si="87"/>
        <v/>
      </c>
      <c r="J811" s="78"/>
      <c r="K811" s="78" t="str">
        <f t="shared" si="88"/>
        <v/>
      </c>
      <c r="L811" s="78"/>
      <c r="M811" s="78" t="str">
        <f>IF(B811="","",IF(Rounding="Yes",ROUND(SUM($K$36:K811),2),SUM($K$36:K811)))</f>
        <v/>
      </c>
    </row>
    <row r="812" spans="2:13" ht="20" customHeight="1" x14ac:dyDescent="0.35">
      <c r="B812" s="87" t="str">
        <f t="shared" si="89"/>
        <v/>
      </c>
      <c r="C812" s="106" t="str" cm="1">
        <f t="array" ref="C812">IF(B812="","",_xlfn.IFS(Payment_Freq="Monthly",EDATE(C811,1),Payment_Freq="Annually",EDATE(C811,12),Payment_Freq="Weekly",C811+7,Payment_Freq="Bi-Weekly",C811+14,Payment_Freq="Semi-Monthly",C811+15,Payment_Freq="Semi-Annually",EDATE(C811,6),Payment_Freq="Quarterly",EDATE(C811,4)))</f>
        <v/>
      </c>
      <c r="D812" s="78" t="str">
        <f t="shared" si="84"/>
        <v/>
      </c>
      <c r="E812" s="78" t="str">
        <f t="shared" si="90"/>
        <v/>
      </c>
      <c r="F812" s="78"/>
      <c r="G812" s="78" t="str">
        <f t="shared" si="85"/>
        <v/>
      </c>
      <c r="H812" s="78" t="str">
        <f t="shared" si="86"/>
        <v/>
      </c>
      <c r="I812" s="78" t="str">
        <f t="shared" si="87"/>
        <v/>
      </c>
      <c r="J812" s="78"/>
      <c r="K812" s="78" t="str">
        <f t="shared" si="88"/>
        <v/>
      </c>
      <c r="L812" s="78"/>
      <c r="M812" s="78" t="str">
        <f>IF(B812="","",IF(Rounding="Yes",ROUND(SUM($K$36:K812),2),SUM($K$36:K812)))</f>
        <v/>
      </c>
    </row>
    <row r="813" spans="2:13" ht="20" customHeight="1" x14ac:dyDescent="0.35">
      <c r="B813" s="87" t="str">
        <f t="shared" si="89"/>
        <v/>
      </c>
      <c r="C813" s="106" t="str" cm="1">
        <f t="array" ref="C813">IF(B813="","",_xlfn.IFS(Payment_Freq="Monthly",EDATE(C812,1),Payment_Freq="Annually",EDATE(C812,12),Payment_Freq="Weekly",C812+7,Payment_Freq="Bi-Weekly",C812+14,Payment_Freq="Semi-Monthly",C812+15,Payment_Freq="Semi-Annually",EDATE(C812,6),Payment_Freq="Quarterly",EDATE(C812,4)))</f>
        <v/>
      </c>
      <c r="D813" s="78" t="str">
        <f t="shared" si="84"/>
        <v/>
      </c>
      <c r="E813" s="78" t="str">
        <f t="shared" si="90"/>
        <v/>
      </c>
      <c r="F813" s="78"/>
      <c r="G813" s="78" t="str">
        <f t="shared" si="85"/>
        <v/>
      </c>
      <c r="H813" s="78" t="str">
        <f t="shared" si="86"/>
        <v/>
      </c>
      <c r="I813" s="78" t="str">
        <f t="shared" si="87"/>
        <v/>
      </c>
      <c r="J813" s="78"/>
      <c r="K813" s="78" t="str">
        <f t="shared" si="88"/>
        <v/>
      </c>
      <c r="L813" s="78"/>
      <c r="M813" s="78" t="str">
        <f>IF(B813="","",IF(Rounding="Yes",ROUND(SUM($K$36:K813),2),SUM($K$36:K813)))</f>
        <v/>
      </c>
    </row>
    <row r="814" spans="2:13" ht="20" customHeight="1" x14ac:dyDescent="0.35">
      <c r="B814" s="87" t="str">
        <f t="shared" si="89"/>
        <v/>
      </c>
      <c r="C814" s="106" t="str" cm="1">
        <f t="array" ref="C814">IF(B814="","",_xlfn.IFS(Payment_Freq="Monthly",EDATE(C813,1),Payment_Freq="Annually",EDATE(C813,12),Payment_Freq="Weekly",C813+7,Payment_Freq="Bi-Weekly",C813+14,Payment_Freq="Semi-Monthly",C813+15,Payment_Freq="Semi-Annually",EDATE(C813,6),Payment_Freq="Quarterly",EDATE(C813,4)))</f>
        <v/>
      </c>
      <c r="D814" s="78" t="str">
        <f t="shared" si="84"/>
        <v/>
      </c>
      <c r="E814" s="78" t="str">
        <f t="shared" si="90"/>
        <v/>
      </c>
      <c r="F814" s="78"/>
      <c r="G814" s="78" t="str">
        <f t="shared" si="85"/>
        <v/>
      </c>
      <c r="H814" s="78" t="str">
        <f t="shared" si="86"/>
        <v/>
      </c>
      <c r="I814" s="78" t="str">
        <f t="shared" si="87"/>
        <v/>
      </c>
      <c r="J814" s="78"/>
      <c r="K814" s="78" t="str">
        <f t="shared" si="88"/>
        <v/>
      </c>
      <c r="L814" s="78"/>
      <c r="M814" s="78" t="str">
        <f>IF(B814="","",IF(Rounding="Yes",ROUND(SUM($K$36:K814),2),SUM($K$36:K814)))</f>
        <v/>
      </c>
    </row>
    <row r="815" spans="2:13" ht="20" customHeight="1" x14ac:dyDescent="0.35">
      <c r="B815" s="87" t="str">
        <f t="shared" si="89"/>
        <v/>
      </c>
      <c r="C815" s="106" t="str" cm="1">
        <f t="array" ref="C815">IF(B815="","",_xlfn.IFS(Payment_Freq="Monthly",EDATE(C814,1),Payment_Freq="Annually",EDATE(C814,12),Payment_Freq="Weekly",C814+7,Payment_Freq="Bi-Weekly",C814+14,Payment_Freq="Semi-Monthly",C814+15,Payment_Freq="Semi-Annually",EDATE(C814,6),Payment_Freq="Quarterly",EDATE(C814,4)))</f>
        <v/>
      </c>
      <c r="D815" s="78" t="str">
        <f t="shared" si="84"/>
        <v/>
      </c>
      <c r="E815" s="78" t="str">
        <f t="shared" si="90"/>
        <v/>
      </c>
      <c r="F815" s="78"/>
      <c r="G815" s="78" t="str">
        <f t="shared" si="85"/>
        <v/>
      </c>
      <c r="H815" s="78" t="str">
        <f t="shared" si="86"/>
        <v/>
      </c>
      <c r="I815" s="78" t="str">
        <f t="shared" si="87"/>
        <v/>
      </c>
      <c r="J815" s="78"/>
      <c r="K815" s="78" t="str">
        <f t="shared" si="88"/>
        <v/>
      </c>
      <c r="L815" s="78"/>
      <c r="M815" s="78" t="str">
        <f>IF(B815="","",IF(Rounding="Yes",ROUND(SUM($K$36:K815),2),SUM($K$36:K815)))</f>
        <v/>
      </c>
    </row>
    <row r="816" spans="2:13" ht="20" customHeight="1" x14ac:dyDescent="0.35">
      <c r="B816" s="87" t="str">
        <f t="shared" si="89"/>
        <v/>
      </c>
      <c r="C816" s="106" t="str" cm="1">
        <f t="array" ref="C816">IF(B816="","",_xlfn.IFS(Payment_Freq="Monthly",EDATE(C815,1),Payment_Freq="Annually",EDATE(C815,12),Payment_Freq="Weekly",C815+7,Payment_Freq="Bi-Weekly",C815+14,Payment_Freq="Semi-Monthly",C815+15,Payment_Freq="Semi-Annually",EDATE(C815,6),Payment_Freq="Quarterly",EDATE(C815,4)))</f>
        <v/>
      </c>
      <c r="D816" s="78" t="str">
        <f t="shared" si="84"/>
        <v/>
      </c>
      <c r="E816" s="78" t="str">
        <f t="shared" si="90"/>
        <v/>
      </c>
      <c r="F816" s="78"/>
      <c r="G816" s="78" t="str">
        <f t="shared" si="85"/>
        <v/>
      </c>
      <c r="H816" s="78" t="str">
        <f t="shared" si="86"/>
        <v/>
      </c>
      <c r="I816" s="78" t="str">
        <f t="shared" si="87"/>
        <v/>
      </c>
      <c r="J816" s="78"/>
      <c r="K816" s="78" t="str">
        <f t="shared" si="88"/>
        <v/>
      </c>
      <c r="L816" s="78"/>
      <c r="M816" s="78" t="str">
        <f>IF(B816="","",IF(Rounding="Yes",ROUND(SUM($K$36:K816),2),SUM($K$36:K816)))</f>
        <v/>
      </c>
    </row>
    <row r="817" spans="2:13" ht="20" customHeight="1" x14ac:dyDescent="0.35">
      <c r="B817" s="87" t="str">
        <f t="shared" si="89"/>
        <v/>
      </c>
      <c r="C817" s="106" t="str" cm="1">
        <f t="array" ref="C817">IF(B817="","",_xlfn.IFS(Payment_Freq="Monthly",EDATE(C816,1),Payment_Freq="Annually",EDATE(C816,12),Payment_Freq="Weekly",C816+7,Payment_Freq="Bi-Weekly",C816+14,Payment_Freq="Semi-Monthly",C816+15,Payment_Freq="Semi-Annually",EDATE(C816,6),Payment_Freq="Quarterly",EDATE(C816,4)))</f>
        <v/>
      </c>
      <c r="D817" s="78" t="str">
        <f t="shared" si="84"/>
        <v/>
      </c>
      <c r="E817" s="78" t="str">
        <f t="shared" si="90"/>
        <v/>
      </c>
      <c r="F817" s="78"/>
      <c r="G817" s="78" t="str">
        <f t="shared" si="85"/>
        <v/>
      </c>
      <c r="H817" s="78" t="str">
        <f t="shared" si="86"/>
        <v/>
      </c>
      <c r="I817" s="78" t="str">
        <f t="shared" si="87"/>
        <v/>
      </c>
      <c r="J817" s="78"/>
      <c r="K817" s="78" t="str">
        <f t="shared" si="88"/>
        <v/>
      </c>
      <c r="L817" s="78"/>
      <c r="M817" s="78" t="str">
        <f>IF(B817="","",IF(Rounding="Yes",ROUND(SUM($K$36:K817),2),SUM($K$36:K817)))</f>
        <v/>
      </c>
    </row>
    <row r="818" spans="2:13" ht="20" customHeight="1" x14ac:dyDescent="0.35">
      <c r="B818" s="87" t="str">
        <f t="shared" si="89"/>
        <v/>
      </c>
      <c r="C818" s="106" t="str" cm="1">
        <f t="array" ref="C818">IF(B818="","",_xlfn.IFS(Payment_Freq="Monthly",EDATE(C817,1),Payment_Freq="Annually",EDATE(C817,12),Payment_Freq="Weekly",C817+7,Payment_Freq="Bi-Weekly",C817+14,Payment_Freq="Semi-Monthly",C817+15,Payment_Freq="Semi-Annually",EDATE(C817,6),Payment_Freq="Quarterly",EDATE(C817,4)))</f>
        <v/>
      </c>
      <c r="D818" s="78" t="str">
        <f t="shared" si="84"/>
        <v/>
      </c>
      <c r="E818" s="78" t="str">
        <f t="shared" si="90"/>
        <v/>
      </c>
      <c r="F818" s="78"/>
      <c r="G818" s="78" t="str">
        <f t="shared" si="85"/>
        <v/>
      </c>
      <c r="H818" s="78" t="str">
        <f t="shared" si="86"/>
        <v/>
      </c>
      <c r="I818" s="78" t="str">
        <f t="shared" si="87"/>
        <v/>
      </c>
      <c r="J818" s="78"/>
      <c r="K818" s="78" t="str">
        <f t="shared" si="88"/>
        <v/>
      </c>
      <c r="L818" s="78"/>
      <c r="M818" s="78" t="str">
        <f>IF(B818="","",IF(Rounding="Yes",ROUND(SUM($K$36:K818),2),SUM($K$36:K818)))</f>
        <v/>
      </c>
    </row>
    <row r="819" spans="2:13" ht="20" customHeight="1" x14ac:dyDescent="0.35">
      <c r="B819" s="87" t="str">
        <f t="shared" si="89"/>
        <v/>
      </c>
      <c r="C819" s="106" t="str" cm="1">
        <f t="array" ref="C819">IF(B819="","",_xlfn.IFS(Payment_Freq="Monthly",EDATE(C818,1),Payment_Freq="Annually",EDATE(C818,12),Payment_Freq="Weekly",C818+7,Payment_Freq="Bi-Weekly",C818+14,Payment_Freq="Semi-Monthly",C818+15,Payment_Freq="Semi-Annually",EDATE(C818,6),Payment_Freq="Quarterly",EDATE(C818,4)))</f>
        <v/>
      </c>
      <c r="D819" s="78" t="str">
        <f t="shared" si="84"/>
        <v/>
      </c>
      <c r="E819" s="78" t="str">
        <f t="shared" si="90"/>
        <v/>
      </c>
      <c r="F819" s="78"/>
      <c r="G819" s="78" t="str">
        <f t="shared" si="85"/>
        <v/>
      </c>
      <c r="H819" s="78" t="str">
        <f t="shared" si="86"/>
        <v/>
      </c>
      <c r="I819" s="78" t="str">
        <f t="shared" si="87"/>
        <v/>
      </c>
      <c r="J819" s="78"/>
      <c r="K819" s="78" t="str">
        <f t="shared" si="88"/>
        <v/>
      </c>
      <c r="L819" s="78"/>
      <c r="M819" s="78" t="str">
        <f>IF(B819="","",IF(Rounding="Yes",ROUND(SUM($K$36:K819),2),SUM($K$36:K819)))</f>
        <v/>
      </c>
    </row>
    <row r="820" spans="2:13" ht="20" customHeight="1" x14ac:dyDescent="0.35">
      <c r="B820" s="87" t="str">
        <f t="shared" si="89"/>
        <v/>
      </c>
      <c r="C820" s="106" t="str" cm="1">
        <f t="array" ref="C820">IF(B820="","",_xlfn.IFS(Payment_Freq="Monthly",EDATE(C819,1),Payment_Freq="Annually",EDATE(C819,12),Payment_Freq="Weekly",C819+7,Payment_Freq="Bi-Weekly",C819+14,Payment_Freq="Semi-Monthly",C819+15,Payment_Freq="Semi-Annually",EDATE(C819,6),Payment_Freq="Quarterly",EDATE(C819,4)))</f>
        <v/>
      </c>
      <c r="D820" s="78" t="str">
        <f t="shared" si="84"/>
        <v/>
      </c>
      <c r="E820" s="78" t="str">
        <f t="shared" si="90"/>
        <v/>
      </c>
      <c r="F820" s="78"/>
      <c r="G820" s="78" t="str">
        <f t="shared" si="85"/>
        <v/>
      </c>
      <c r="H820" s="78" t="str">
        <f t="shared" si="86"/>
        <v/>
      </c>
      <c r="I820" s="78" t="str">
        <f t="shared" si="87"/>
        <v/>
      </c>
      <c r="J820" s="78"/>
      <c r="K820" s="78" t="str">
        <f t="shared" si="88"/>
        <v/>
      </c>
      <c r="L820" s="78"/>
      <c r="M820" s="78" t="str">
        <f>IF(B820="","",IF(Rounding="Yes",ROUND(SUM($K$36:K820),2),SUM($K$36:K820)))</f>
        <v/>
      </c>
    </row>
    <row r="821" spans="2:13" ht="20" customHeight="1" x14ac:dyDescent="0.35">
      <c r="B821" s="87" t="str">
        <f t="shared" si="89"/>
        <v/>
      </c>
      <c r="C821" s="106" t="str" cm="1">
        <f t="array" ref="C821">IF(B821="","",_xlfn.IFS(Payment_Freq="Monthly",EDATE(C820,1),Payment_Freq="Annually",EDATE(C820,12),Payment_Freq="Weekly",C820+7,Payment_Freq="Bi-Weekly",C820+14,Payment_Freq="Semi-Monthly",C820+15,Payment_Freq="Semi-Annually",EDATE(C820,6),Payment_Freq="Quarterly",EDATE(C820,4)))</f>
        <v/>
      </c>
      <c r="D821" s="78" t="str">
        <f t="shared" si="84"/>
        <v/>
      </c>
      <c r="E821" s="78" t="str">
        <f t="shared" si="90"/>
        <v/>
      </c>
      <c r="F821" s="78"/>
      <c r="G821" s="78" t="str">
        <f t="shared" si="85"/>
        <v/>
      </c>
      <c r="H821" s="78" t="str">
        <f t="shared" si="86"/>
        <v/>
      </c>
      <c r="I821" s="78" t="str">
        <f t="shared" si="87"/>
        <v/>
      </c>
      <c r="J821" s="78"/>
      <c r="K821" s="78" t="str">
        <f t="shared" si="88"/>
        <v/>
      </c>
      <c r="L821" s="78"/>
      <c r="M821" s="78" t="str">
        <f>IF(B821="","",IF(Rounding="Yes",ROUND(SUM($K$36:K821),2),SUM($K$36:K821)))</f>
        <v/>
      </c>
    </row>
    <row r="822" spans="2:13" ht="20" customHeight="1" x14ac:dyDescent="0.35">
      <c r="B822" s="87" t="str">
        <f t="shared" si="89"/>
        <v/>
      </c>
      <c r="C822" s="106" t="str" cm="1">
        <f t="array" ref="C822">IF(B822="","",_xlfn.IFS(Payment_Freq="Monthly",EDATE(C821,1),Payment_Freq="Annually",EDATE(C821,12),Payment_Freq="Weekly",C821+7,Payment_Freq="Bi-Weekly",C821+14,Payment_Freq="Semi-Monthly",C821+15,Payment_Freq="Semi-Annually",EDATE(C821,6),Payment_Freq="Quarterly",EDATE(C821,4)))</f>
        <v/>
      </c>
      <c r="D822" s="78" t="str">
        <f t="shared" si="84"/>
        <v/>
      </c>
      <c r="E822" s="78" t="str">
        <f t="shared" si="90"/>
        <v/>
      </c>
      <c r="F822" s="78"/>
      <c r="G822" s="78" t="str">
        <f t="shared" si="85"/>
        <v/>
      </c>
      <c r="H822" s="78" t="str">
        <f t="shared" si="86"/>
        <v/>
      </c>
      <c r="I822" s="78" t="str">
        <f t="shared" si="87"/>
        <v/>
      </c>
      <c r="J822" s="78"/>
      <c r="K822" s="78" t="str">
        <f t="shared" si="88"/>
        <v/>
      </c>
      <c r="L822" s="78"/>
      <c r="M822" s="78" t="str">
        <f>IF(B822="","",IF(Rounding="Yes",ROUND(SUM($K$36:K822),2),SUM($K$36:K822)))</f>
        <v/>
      </c>
    </row>
    <row r="823" spans="2:13" ht="20" customHeight="1" x14ac:dyDescent="0.35">
      <c r="B823" s="87" t="str">
        <f t="shared" si="89"/>
        <v/>
      </c>
      <c r="C823" s="106" t="str" cm="1">
        <f t="array" ref="C823">IF(B823="","",_xlfn.IFS(Payment_Freq="Monthly",EDATE(C822,1),Payment_Freq="Annually",EDATE(C822,12),Payment_Freq="Weekly",C822+7,Payment_Freq="Bi-Weekly",C822+14,Payment_Freq="Semi-Monthly",C822+15,Payment_Freq="Semi-Annually",EDATE(C822,6),Payment_Freq="Quarterly",EDATE(C822,4)))</f>
        <v/>
      </c>
      <c r="D823" s="78" t="str">
        <f t="shared" si="84"/>
        <v/>
      </c>
      <c r="E823" s="78" t="str">
        <f t="shared" si="90"/>
        <v/>
      </c>
      <c r="F823" s="78"/>
      <c r="G823" s="78" t="str">
        <f t="shared" si="85"/>
        <v/>
      </c>
      <c r="H823" s="78" t="str">
        <f t="shared" si="86"/>
        <v/>
      </c>
      <c r="I823" s="78" t="str">
        <f t="shared" si="87"/>
        <v/>
      </c>
      <c r="J823" s="78"/>
      <c r="K823" s="78" t="str">
        <f t="shared" si="88"/>
        <v/>
      </c>
      <c r="L823" s="78"/>
      <c r="M823" s="78" t="str">
        <f>IF(B823="","",IF(Rounding="Yes",ROUND(SUM($K$36:K823),2),SUM($K$36:K823)))</f>
        <v/>
      </c>
    </row>
    <row r="824" spans="2:13" ht="20" customHeight="1" x14ac:dyDescent="0.35">
      <c r="B824" s="87" t="str">
        <f t="shared" si="89"/>
        <v/>
      </c>
      <c r="C824" s="106" t="str" cm="1">
        <f t="array" ref="C824">IF(B824="","",_xlfn.IFS(Payment_Freq="Monthly",EDATE(C823,1),Payment_Freq="Annually",EDATE(C823,12),Payment_Freq="Weekly",C823+7,Payment_Freq="Bi-Weekly",C823+14,Payment_Freq="Semi-Monthly",C823+15,Payment_Freq="Semi-Annually",EDATE(C823,6),Payment_Freq="Quarterly",EDATE(C823,4)))</f>
        <v/>
      </c>
      <c r="D824" s="78" t="str">
        <f t="shared" si="84"/>
        <v/>
      </c>
      <c r="E824" s="78" t="str">
        <f t="shared" si="90"/>
        <v/>
      </c>
      <c r="F824" s="78"/>
      <c r="G824" s="78" t="str">
        <f t="shared" si="85"/>
        <v/>
      </c>
      <c r="H824" s="78" t="str">
        <f t="shared" si="86"/>
        <v/>
      </c>
      <c r="I824" s="78" t="str">
        <f t="shared" si="87"/>
        <v/>
      </c>
      <c r="J824" s="78"/>
      <c r="K824" s="78" t="str">
        <f t="shared" si="88"/>
        <v/>
      </c>
      <c r="L824" s="78"/>
      <c r="M824" s="78" t="str">
        <f>IF(B824="","",IF(Rounding="Yes",ROUND(SUM($K$36:K824),2),SUM($K$36:K824)))</f>
        <v/>
      </c>
    </row>
    <row r="825" spans="2:13" ht="20" customHeight="1" x14ac:dyDescent="0.35">
      <c r="B825" s="87" t="str">
        <f t="shared" si="89"/>
        <v/>
      </c>
      <c r="C825" s="106" t="str" cm="1">
        <f t="array" ref="C825">IF(B825="","",_xlfn.IFS(Payment_Freq="Monthly",EDATE(C824,1),Payment_Freq="Annually",EDATE(C824,12),Payment_Freq="Weekly",C824+7,Payment_Freq="Bi-Weekly",C824+14,Payment_Freq="Semi-Monthly",C824+15,Payment_Freq="Semi-Annually",EDATE(C824,6),Payment_Freq="Quarterly",EDATE(C824,4)))</f>
        <v/>
      </c>
      <c r="D825" s="78" t="str">
        <f t="shared" si="84"/>
        <v/>
      </c>
      <c r="E825" s="78" t="str">
        <f t="shared" si="90"/>
        <v/>
      </c>
      <c r="F825" s="78"/>
      <c r="G825" s="78" t="str">
        <f t="shared" si="85"/>
        <v/>
      </c>
      <c r="H825" s="78" t="str">
        <f t="shared" si="86"/>
        <v/>
      </c>
      <c r="I825" s="78" t="str">
        <f t="shared" si="87"/>
        <v/>
      </c>
      <c r="J825" s="78"/>
      <c r="K825" s="78" t="str">
        <f t="shared" si="88"/>
        <v/>
      </c>
      <c r="L825" s="78"/>
      <c r="M825" s="78" t="str">
        <f>IF(B825="","",IF(Rounding="Yes",ROUND(SUM($K$36:K825),2),SUM($K$36:K825)))</f>
        <v/>
      </c>
    </row>
    <row r="826" spans="2:13" ht="20" customHeight="1" x14ac:dyDescent="0.35">
      <c r="B826" s="87" t="str">
        <f t="shared" si="89"/>
        <v/>
      </c>
      <c r="C826" s="106" t="str" cm="1">
        <f t="array" ref="C826">IF(B826="","",_xlfn.IFS(Payment_Freq="Monthly",EDATE(C825,1),Payment_Freq="Annually",EDATE(C825,12),Payment_Freq="Weekly",C825+7,Payment_Freq="Bi-Weekly",C825+14,Payment_Freq="Semi-Monthly",C825+15,Payment_Freq="Semi-Annually",EDATE(C825,6),Payment_Freq="Quarterly",EDATE(C825,4)))</f>
        <v/>
      </c>
      <c r="D826" s="78" t="str">
        <f t="shared" si="84"/>
        <v/>
      </c>
      <c r="E826" s="78" t="str">
        <f t="shared" si="90"/>
        <v/>
      </c>
      <c r="F826" s="78"/>
      <c r="G826" s="78" t="str">
        <f t="shared" si="85"/>
        <v/>
      </c>
      <c r="H826" s="78" t="str">
        <f t="shared" si="86"/>
        <v/>
      </c>
      <c r="I826" s="78" t="str">
        <f t="shared" si="87"/>
        <v/>
      </c>
      <c r="J826" s="78"/>
      <c r="K826" s="78" t="str">
        <f t="shared" si="88"/>
        <v/>
      </c>
      <c r="L826" s="78"/>
      <c r="M826" s="78" t="str">
        <f>IF(B826="","",IF(Rounding="Yes",ROUND(SUM($K$36:K826),2),SUM($K$36:K826)))</f>
        <v/>
      </c>
    </row>
    <row r="827" spans="2:13" ht="20" customHeight="1" x14ac:dyDescent="0.35">
      <c r="B827" s="87" t="str">
        <f t="shared" si="89"/>
        <v/>
      </c>
      <c r="C827" s="106" t="str" cm="1">
        <f t="array" ref="C827">IF(B827="","",_xlfn.IFS(Payment_Freq="Monthly",EDATE(C826,1),Payment_Freq="Annually",EDATE(C826,12),Payment_Freq="Weekly",C826+7,Payment_Freq="Bi-Weekly",C826+14,Payment_Freq="Semi-Monthly",C826+15,Payment_Freq="Semi-Annually",EDATE(C826,6),Payment_Freq="Quarterly",EDATE(C826,4)))</f>
        <v/>
      </c>
      <c r="D827" s="78" t="str">
        <f t="shared" si="84"/>
        <v/>
      </c>
      <c r="E827" s="78" t="str">
        <f t="shared" si="90"/>
        <v/>
      </c>
      <c r="F827" s="78"/>
      <c r="G827" s="78" t="str">
        <f t="shared" si="85"/>
        <v/>
      </c>
      <c r="H827" s="78" t="str">
        <f t="shared" si="86"/>
        <v/>
      </c>
      <c r="I827" s="78" t="str">
        <f t="shared" si="87"/>
        <v/>
      </c>
      <c r="J827" s="78"/>
      <c r="K827" s="78" t="str">
        <f t="shared" si="88"/>
        <v/>
      </c>
      <c r="L827" s="78"/>
      <c r="M827" s="78" t="str">
        <f>IF(B827="","",IF(Rounding="Yes",ROUND(SUM($K$36:K827),2),SUM($K$36:K827)))</f>
        <v/>
      </c>
    </row>
    <row r="828" spans="2:13" ht="20" customHeight="1" x14ac:dyDescent="0.35">
      <c r="B828" s="87" t="str">
        <f t="shared" si="89"/>
        <v/>
      </c>
      <c r="C828" s="106" t="str" cm="1">
        <f t="array" ref="C828">IF(B828="","",_xlfn.IFS(Payment_Freq="Monthly",EDATE(C827,1),Payment_Freq="Annually",EDATE(C827,12),Payment_Freq="Weekly",C827+7,Payment_Freq="Bi-Weekly",C827+14,Payment_Freq="Semi-Monthly",C827+15,Payment_Freq="Semi-Annually",EDATE(C827,6),Payment_Freq="Quarterly",EDATE(C827,4)))</f>
        <v/>
      </c>
      <c r="D828" s="78" t="str">
        <f t="shared" si="84"/>
        <v/>
      </c>
      <c r="E828" s="78" t="str">
        <f t="shared" si="90"/>
        <v/>
      </c>
      <c r="F828" s="78"/>
      <c r="G828" s="78" t="str">
        <f t="shared" si="85"/>
        <v/>
      </c>
      <c r="H828" s="78" t="str">
        <f t="shared" si="86"/>
        <v/>
      </c>
      <c r="I828" s="78" t="str">
        <f t="shared" si="87"/>
        <v/>
      </c>
      <c r="J828" s="78"/>
      <c r="K828" s="78" t="str">
        <f t="shared" si="88"/>
        <v/>
      </c>
      <c r="L828" s="78"/>
      <c r="M828" s="78" t="str">
        <f>IF(B828="","",IF(Rounding="Yes",ROUND(SUM($K$36:K828),2),SUM($K$36:K828)))</f>
        <v/>
      </c>
    </row>
    <row r="829" spans="2:13" ht="20" customHeight="1" x14ac:dyDescent="0.35">
      <c r="B829" s="87" t="str">
        <f t="shared" si="89"/>
        <v/>
      </c>
      <c r="C829" s="106" t="str" cm="1">
        <f t="array" ref="C829">IF(B829="","",_xlfn.IFS(Payment_Freq="Monthly",EDATE(C828,1),Payment_Freq="Annually",EDATE(C828,12),Payment_Freq="Weekly",C828+7,Payment_Freq="Bi-Weekly",C828+14,Payment_Freq="Semi-Monthly",C828+15,Payment_Freq="Semi-Annually",EDATE(C828,6),Payment_Freq="Quarterly",EDATE(C828,4)))</f>
        <v/>
      </c>
      <c r="D829" s="78" t="str">
        <f t="shared" si="84"/>
        <v/>
      </c>
      <c r="E829" s="78" t="str">
        <f t="shared" si="90"/>
        <v/>
      </c>
      <c r="F829" s="78"/>
      <c r="G829" s="78" t="str">
        <f t="shared" si="85"/>
        <v/>
      </c>
      <c r="H829" s="78" t="str">
        <f t="shared" si="86"/>
        <v/>
      </c>
      <c r="I829" s="78" t="str">
        <f t="shared" si="87"/>
        <v/>
      </c>
      <c r="J829" s="78"/>
      <c r="K829" s="78" t="str">
        <f t="shared" si="88"/>
        <v/>
      </c>
      <c r="L829" s="78"/>
      <c r="M829" s="78" t="str">
        <f>IF(B829="","",IF(Rounding="Yes",ROUND(SUM($K$36:K829),2),SUM($K$36:K829)))</f>
        <v/>
      </c>
    </row>
    <row r="830" spans="2:13" ht="20" customHeight="1" x14ac:dyDescent="0.35">
      <c r="B830" s="87" t="str">
        <f t="shared" si="89"/>
        <v/>
      </c>
      <c r="C830" s="106" t="str" cm="1">
        <f t="array" ref="C830">IF(B830="","",_xlfn.IFS(Payment_Freq="Monthly",EDATE(C829,1),Payment_Freq="Annually",EDATE(C829,12),Payment_Freq="Weekly",C829+7,Payment_Freq="Bi-Weekly",C829+14,Payment_Freq="Semi-Monthly",C829+15,Payment_Freq="Semi-Annually",EDATE(C829,6),Payment_Freq="Quarterly",EDATE(C829,4)))</f>
        <v/>
      </c>
      <c r="D830" s="78" t="str">
        <f t="shared" si="84"/>
        <v/>
      </c>
      <c r="E830" s="78" t="str">
        <f t="shared" si="90"/>
        <v/>
      </c>
      <c r="F830" s="78"/>
      <c r="G830" s="78" t="str">
        <f t="shared" si="85"/>
        <v/>
      </c>
      <c r="H830" s="78" t="str">
        <f t="shared" si="86"/>
        <v/>
      </c>
      <c r="I830" s="78" t="str">
        <f t="shared" si="87"/>
        <v/>
      </c>
      <c r="J830" s="78"/>
      <c r="K830" s="78" t="str">
        <f t="shared" si="88"/>
        <v/>
      </c>
      <c r="L830" s="78"/>
      <c r="M830" s="78" t="str">
        <f>IF(B830="","",IF(Rounding="Yes",ROUND(SUM($K$36:K830),2),SUM($K$36:K830)))</f>
        <v/>
      </c>
    </row>
    <row r="831" spans="2:13" ht="20" customHeight="1" x14ac:dyDescent="0.35">
      <c r="B831" s="87" t="str">
        <f t="shared" si="89"/>
        <v/>
      </c>
      <c r="C831" s="106" t="str" cm="1">
        <f t="array" ref="C831">IF(B831="","",_xlfn.IFS(Payment_Freq="Monthly",EDATE(C830,1),Payment_Freq="Annually",EDATE(C830,12),Payment_Freq="Weekly",C830+7,Payment_Freq="Bi-Weekly",C830+14,Payment_Freq="Semi-Monthly",C830+15,Payment_Freq="Semi-Annually",EDATE(C830,6),Payment_Freq="Quarterly",EDATE(C830,4)))</f>
        <v/>
      </c>
      <c r="D831" s="78" t="str">
        <f t="shared" si="84"/>
        <v/>
      </c>
      <c r="E831" s="78" t="str">
        <f t="shared" si="90"/>
        <v/>
      </c>
      <c r="F831" s="78"/>
      <c r="G831" s="78" t="str">
        <f t="shared" si="85"/>
        <v/>
      </c>
      <c r="H831" s="78" t="str">
        <f t="shared" si="86"/>
        <v/>
      </c>
      <c r="I831" s="78" t="str">
        <f t="shared" si="87"/>
        <v/>
      </c>
      <c r="J831" s="78"/>
      <c r="K831" s="78" t="str">
        <f t="shared" si="88"/>
        <v/>
      </c>
      <c r="L831" s="78"/>
      <c r="M831" s="78" t="str">
        <f>IF(B831="","",IF(Rounding="Yes",ROUND(SUM($K$36:K831),2),SUM($K$36:K831)))</f>
        <v/>
      </c>
    </row>
    <row r="832" spans="2:13" ht="20" customHeight="1" x14ac:dyDescent="0.35">
      <c r="B832" s="87" t="str">
        <f t="shared" si="89"/>
        <v/>
      </c>
      <c r="C832" s="106" t="str" cm="1">
        <f t="array" ref="C832">IF(B832="","",_xlfn.IFS(Payment_Freq="Monthly",EDATE(C831,1),Payment_Freq="Annually",EDATE(C831,12),Payment_Freq="Weekly",C831+7,Payment_Freq="Bi-Weekly",C831+14,Payment_Freq="Semi-Monthly",C831+15,Payment_Freq="Semi-Annually",EDATE(C831,6),Payment_Freq="Quarterly",EDATE(C831,4)))</f>
        <v/>
      </c>
      <c r="D832" s="78" t="str">
        <f t="shared" si="84"/>
        <v/>
      </c>
      <c r="E832" s="78" t="str">
        <f t="shared" si="90"/>
        <v/>
      </c>
      <c r="F832" s="78"/>
      <c r="G832" s="78" t="str">
        <f t="shared" si="85"/>
        <v/>
      </c>
      <c r="H832" s="78" t="str">
        <f t="shared" si="86"/>
        <v/>
      </c>
      <c r="I832" s="78" t="str">
        <f t="shared" si="87"/>
        <v/>
      </c>
      <c r="J832" s="78"/>
      <c r="K832" s="78" t="str">
        <f t="shared" si="88"/>
        <v/>
      </c>
      <c r="L832" s="78"/>
      <c r="M832" s="78" t="str">
        <f>IF(B832="","",IF(Rounding="Yes",ROUND(SUM($K$36:K832),2),SUM($K$36:K832)))</f>
        <v/>
      </c>
    </row>
    <row r="833" spans="2:13" ht="20" customHeight="1" x14ac:dyDescent="0.35">
      <c r="B833" s="87" t="str">
        <f t="shared" si="89"/>
        <v/>
      </c>
      <c r="C833" s="106" t="str" cm="1">
        <f t="array" ref="C833">IF(B833="","",_xlfn.IFS(Payment_Freq="Monthly",EDATE(C832,1),Payment_Freq="Annually",EDATE(C832,12),Payment_Freq="Weekly",C832+7,Payment_Freq="Bi-Weekly",C832+14,Payment_Freq="Semi-Monthly",C832+15,Payment_Freq="Semi-Annually",EDATE(C832,6),Payment_Freq="Quarterly",EDATE(C832,4)))</f>
        <v/>
      </c>
      <c r="D833" s="78" t="str">
        <f t="shared" si="84"/>
        <v/>
      </c>
      <c r="E833" s="78" t="str">
        <f t="shared" si="90"/>
        <v/>
      </c>
      <c r="F833" s="78"/>
      <c r="G833" s="78" t="str">
        <f t="shared" si="85"/>
        <v/>
      </c>
      <c r="H833" s="78" t="str">
        <f t="shared" si="86"/>
        <v/>
      </c>
      <c r="I833" s="78" t="str">
        <f t="shared" si="87"/>
        <v/>
      </c>
      <c r="J833" s="78"/>
      <c r="K833" s="78" t="str">
        <f t="shared" si="88"/>
        <v/>
      </c>
      <c r="L833" s="78"/>
      <c r="M833" s="78" t="str">
        <f>IF(B833="","",IF(Rounding="Yes",ROUND(SUM($K$36:K833),2),SUM($K$36:K833)))</f>
        <v/>
      </c>
    </row>
    <row r="834" spans="2:13" ht="20" customHeight="1" x14ac:dyDescent="0.35">
      <c r="B834" s="87" t="str">
        <f t="shared" si="89"/>
        <v/>
      </c>
      <c r="C834" s="106" t="str" cm="1">
        <f t="array" ref="C834">IF(B834="","",_xlfn.IFS(Payment_Freq="Monthly",EDATE(C833,1),Payment_Freq="Annually",EDATE(C833,12),Payment_Freq="Weekly",C833+7,Payment_Freq="Bi-Weekly",C833+14,Payment_Freq="Semi-Monthly",C833+15,Payment_Freq="Semi-Annually",EDATE(C833,6),Payment_Freq="Quarterly",EDATE(C833,4)))</f>
        <v/>
      </c>
      <c r="D834" s="78" t="str">
        <f t="shared" si="84"/>
        <v/>
      </c>
      <c r="E834" s="78" t="str">
        <f t="shared" si="90"/>
        <v/>
      </c>
      <c r="F834" s="78"/>
      <c r="G834" s="78" t="str">
        <f t="shared" si="85"/>
        <v/>
      </c>
      <c r="H834" s="78" t="str">
        <f t="shared" si="86"/>
        <v/>
      </c>
      <c r="I834" s="78" t="str">
        <f t="shared" si="87"/>
        <v/>
      </c>
      <c r="J834" s="78"/>
      <c r="K834" s="78" t="str">
        <f t="shared" si="88"/>
        <v/>
      </c>
      <c r="L834" s="78"/>
      <c r="M834" s="78" t="str">
        <f>IF(B834="","",IF(Rounding="Yes",ROUND(SUM($K$36:K834),2),SUM($K$36:K834)))</f>
        <v/>
      </c>
    </row>
    <row r="835" spans="2:13" ht="20" customHeight="1" x14ac:dyDescent="0.35">
      <c r="B835" s="87" t="str">
        <f t="shared" si="89"/>
        <v/>
      </c>
      <c r="C835" s="106" t="str" cm="1">
        <f t="array" ref="C835">IF(B835="","",_xlfn.IFS(Payment_Freq="Monthly",EDATE(C834,1),Payment_Freq="Annually",EDATE(C834,12),Payment_Freq="Weekly",C834+7,Payment_Freq="Bi-Weekly",C834+14,Payment_Freq="Semi-Monthly",C834+15,Payment_Freq="Semi-Annually",EDATE(C834,6),Payment_Freq="Quarterly",EDATE(C834,4)))</f>
        <v/>
      </c>
      <c r="D835" s="78" t="str">
        <f t="shared" si="84"/>
        <v/>
      </c>
      <c r="E835" s="78" t="str">
        <f t="shared" si="90"/>
        <v/>
      </c>
      <c r="F835" s="78"/>
      <c r="G835" s="78" t="str">
        <f t="shared" si="85"/>
        <v/>
      </c>
      <c r="H835" s="78" t="str">
        <f t="shared" si="86"/>
        <v/>
      </c>
      <c r="I835" s="78" t="str">
        <f t="shared" si="87"/>
        <v/>
      </c>
      <c r="J835" s="78"/>
      <c r="K835" s="78" t="str">
        <f t="shared" si="88"/>
        <v/>
      </c>
      <c r="L835" s="78"/>
      <c r="M835" s="78" t="str">
        <f>IF(B835="","",IF(Rounding="Yes",ROUND(SUM($K$36:K835),2),SUM($K$36:K835)))</f>
        <v/>
      </c>
    </row>
    <row r="836" spans="2:13" ht="20" customHeight="1" x14ac:dyDescent="0.35">
      <c r="B836" s="87" t="str">
        <f t="shared" si="89"/>
        <v/>
      </c>
      <c r="C836" s="106" t="str" cm="1">
        <f t="array" ref="C836">IF(B836="","",_xlfn.IFS(Payment_Freq="Monthly",EDATE(C835,1),Payment_Freq="Annually",EDATE(C835,12),Payment_Freq="Weekly",C835+7,Payment_Freq="Bi-Weekly",C835+14,Payment_Freq="Semi-Monthly",C835+15,Payment_Freq="Semi-Annually",EDATE(C835,6),Payment_Freq="Quarterly",EDATE(C835,4)))</f>
        <v/>
      </c>
      <c r="D836" s="78" t="str">
        <f t="shared" si="84"/>
        <v/>
      </c>
      <c r="E836" s="78" t="str">
        <f t="shared" si="90"/>
        <v/>
      </c>
      <c r="F836" s="78"/>
      <c r="G836" s="78" t="str">
        <f t="shared" si="85"/>
        <v/>
      </c>
      <c r="H836" s="78" t="str">
        <f t="shared" si="86"/>
        <v/>
      </c>
      <c r="I836" s="78" t="str">
        <f t="shared" si="87"/>
        <v/>
      </c>
      <c r="J836" s="78"/>
      <c r="K836" s="78" t="str">
        <f t="shared" si="88"/>
        <v/>
      </c>
      <c r="L836" s="78"/>
      <c r="M836" s="78" t="str">
        <f>IF(B836="","",IF(Rounding="Yes",ROUND(SUM($K$36:K836),2),SUM($K$36:K836)))</f>
        <v/>
      </c>
    </row>
    <row r="837" spans="2:13" ht="20" customHeight="1" x14ac:dyDescent="0.35">
      <c r="B837" s="87" t="str">
        <f t="shared" si="89"/>
        <v/>
      </c>
      <c r="C837" s="106" t="str" cm="1">
        <f t="array" ref="C837">IF(B837="","",_xlfn.IFS(Payment_Freq="Monthly",EDATE(C836,1),Payment_Freq="Annually",EDATE(C836,12),Payment_Freq="Weekly",C836+7,Payment_Freq="Bi-Weekly",C836+14,Payment_Freq="Semi-Monthly",C836+15,Payment_Freq="Semi-Annually",EDATE(C836,6),Payment_Freq="Quarterly",EDATE(C836,4)))</f>
        <v/>
      </c>
      <c r="D837" s="78" t="str">
        <f t="shared" si="84"/>
        <v/>
      </c>
      <c r="E837" s="78" t="str">
        <f t="shared" si="90"/>
        <v/>
      </c>
      <c r="F837" s="78"/>
      <c r="G837" s="78" t="str">
        <f t="shared" si="85"/>
        <v/>
      </c>
      <c r="H837" s="78" t="str">
        <f t="shared" si="86"/>
        <v/>
      </c>
      <c r="I837" s="78" t="str">
        <f t="shared" si="87"/>
        <v/>
      </c>
      <c r="J837" s="78"/>
      <c r="K837" s="78" t="str">
        <f t="shared" si="88"/>
        <v/>
      </c>
      <c r="L837" s="78"/>
      <c r="M837" s="78" t="str">
        <f>IF(B837="","",IF(Rounding="Yes",ROUND(SUM($K$36:K837),2),SUM($K$36:K837)))</f>
        <v/>
      </c>
    </row>
    <row r="838" spans="2:13" ht="20" customHeight="1" x14ac:dyDescent="0.35">
      <c r="B838" s="87" t="str">
        <f t="shared" si="89"/>
        <v/>
      </c>
      <c r="C838" s="106" t="str" cm="1">
        <f t="array" ref="C838">IF(B838="","",_xlfn.IFS(Payment_Freq="Monthly",EDATE(C837,1),Payment_Freq="Annually",EDATE(C837,12),Payment_Freq="Weekly",C837+7,Payment_Freq="Bi-Weekly",C837+14,Payment_Freq="Semi-Monthly",C837+15,Payment_Freq="Semi-Annually",EDATE(C837,6),Payment_Freq="Quarterly",EDATE(C837,4)))</f>
        <v/>
      </c>
      <c r="D838" s="78" t="str">
        <f t="shared" si="84"/>
        <v/>
      </c>
      <c r="E838" s="78" t="str">
        <f t="shared" si="90"/>
        <v/>
      </c>
      <c r="F838" s="78"/>
      <c r="G838" s="78" t="str">
        <f t="shared" si="85"/>
        <v/>
      </c>
      <c r="H838" s="78" t="str">
        <f t="shared" si="86"/>
        <v/>
      </c>
      <c r="I838" s="78" t="str">
        <f t="shared" si="87"/>
        <v/>
      </c>
      <c r="J838" s="78"/>
      <c r="K838" s="78" t="str">
        <f t="shared" si="88"/>
        <v/>
      </c>
      <c r="L838" s="78"/>
      <c r="M838" s="78" t="str">
        <f>IF(B838="","",IF(Rounding="Yes",ROUND(SUM($K$36:K838),2),SUM($K$36:K838)))</f>
        <v/>
      </c>
    </row>
    <row r="839" spans="2:13" ht="20" customHeight="1" x14ac:dyDescent="0.35">
      <c r="B839" s="87" t="str">
        <f t="shared" si="89"/>
        <v/>
      </c>
      <c r="C839" s="106" t="str" cm="1">
        <f t="array" ref="C839">IF(B839="","",_xlfn.IFS(Payment_Freq="Monthly",EDATE(C838,1),Payment_Freq="Annually",EDATE(C838,12),Payment_Freq="Weekly",C838+7,Payment_Freq="Bi-Weekly",C838+14,Payment_Freq="Semi-Monthly",C838+15,Payment_Freq="Semi-Annually",EDATE(C838,6),Payment_Freq="Quarterly",EDATE(C838,4)))</f>
        <v/>
      </c>
      <c r="D839" s="78" t="str">
        <f t="shared" si="84"/>
        <v/>
      </c>
      <c r="E839" s="78" t="str">
        <f t="shared" si="90"/>
        <v/>
      </c>
      <c r="F839" s="78"/>
      <c r="G839" s="78" t="str">
        <f t="shared" si="85"/>
        <v/>
      </c>
      <c r="H839" s="78" t="str">
        <f t="shared" si="86"/>
        <v/>
      </c>
      <c r="I839" s="78" t="str">
        <f t="shared" si="87"/>
        <v/>
      </c>
      <c r="J839" s="78"/>
      <c r="K839" s="78" t="str">
        <f t="shared" si="88"/>
        <v/>
      </c>
      <c r="L839" s="78"/>
      <c r="M839" s="78" t="str">
        <f>IF(B839="","",IF(Rounding="Yes",ROUND(SUM($K$36:K839),2),SUM($K$36:K839)))</f>
        <v/>
      </c>
    </row>
    <row r="840" spans="2:13" ht="20" customHeight="1" x14ac:dyDescent="0.35">
      <c r="B840" s="87" t="str">
        <f t="shared" si="89"/>
        <v/>
      </c>
      <c r="C840" s="106" t="str" cm="1">
        <f t="array" ref="C840">IF(B840="","",_xlfn.IFS(Payment_Freq="Monthly",EDATE(C839,1),Payment_Freq="Annually",EDATE(C839,12),Payment_Freq="Weekly",C839+7,Payment_Freq="Bi-Weekly",C839+14,Payment_Freq="Semi-Monthly",C839+15,Payment_Freq="Semi-Annually",EDATE(C839,6),Payment_Freq="Quarterly",EDATE(C839,4)))</f>
        <v/>
      </c>
      <c r="D840" s="78" t="str">
        <f t="shared" si="84"/>
        <v/>
      </c>
      <c r="E840" s="78" t="str">
        <f t="shared" si="90"/>
        <v/>
      </c>
      <c r="F840" s="78"/>
      <c r="G840" s="78" t="str">
        <f t="shared" si="85"/>
        <v/>
      </c>
      <c r="H840" s="78" t="str">
        <f t="shared" si="86"/>
        <v/>
      </c>
      <c r="I840" s="78" t="str">
        <f t="shared" si="87"/>
        <v/>
      </c>
      <c r="J840" s="78"/>
      <c r="K840" s="78" t="str">
        <f t="shared" si="88"/>
        <v/>
      </c>
      <c r="L840" s="78"/>
      <c r="M840" s="78" t="str">
        <f>IF(B840="","",IF(Rounding="Yes",ROUND(SUM($K$36:K840),2),SUM($K$36:K840)))</f>
        <v/>
      </c>
    </row>
    <row r="841" spans="2:13" ht="20" customHeight="1" x14ac:dyDescent="0.35">
      <c r="B841" s="87" t="str">
        <f t="shared" si="89"/>
        <v/>
      </c>
      <c r="C841" s="106" t="str" cm="1">
        <f t="array" ref="C841">IF(B841="","",_xlfn.IFS(Payment_Freq="Monthly",EDATE(C840,1),Payment_Freq="Annually",EDATE(C840,12),Payment_Freq="Weekly",C840+7,Payment_Freq="Bi-Weekly",C840+14,Payment_Freq="Semi-Monthly",C840+15,Payment_Freq="Semi-Annually",EDATE(C840,6),Payment_Freq="Quarterly",EDATE(C840,4)))</f>
        <v/>
      </c>
      <c r="D841" s="78" t="str">
        <f t="shared" si="84"/>
        <v/>
      </c>
      <c r="E841" s="78" t="str">
        <f t="shared" si="90"/>
        <v/>
      </c>
      <c r="F841" s="78"/>
      <c r="G841" s="78" t="str">
        <f t="shared" si="85"/>
        <v/>
      </c>
      <c r="H841" s="78" t="str">
        <f t="shared" si="86"/>
        <v/>
      </c>
      <c r="I841" s="78" t="str">
        <f t="shared" si="87"/>
        <v/>
      </c>
      <c r="J841" s="78"/>
      <c r="K841" s="78" t="str">
        <f t="shared" si="88"/>
        <v/>
      </c>
      <c r="L841" s="78"/>
      <c r="M841" s="78" t="str">
        <f>IF(B841="","",IF(Rounding="Yes",ROUND(SUM($K$36:K841),2),SUM($K$36:K841)))</f>
        <v/>
      </c>
    </row>
    <row r="842" spans="2:13" ht="20" customHeight="1" x14ac:dyDescent="0.35">
      <c r="B842" s="87" t="str">
        <f t="shared" si="89"/>
        <v/>
      </c>
      <c r="C842" s="106" t="str" cm="1">
        <f t="array" ref="C842">IF(B842="","",_xlfn.IFS(Payment_Freq="Monthly",EDATE(C841,1),Payment_Freq="Annually",EDATE(C841,12),Payment_Freq="Weekly",C841+7,Payment_Freq="Bi-Weekly",C841+14,Payment_Freq="Semi-Monthly",C841+15,Payment_Freq="Semi-Annually",EDATE(C841,6),Payment_Freq="Quarterly",EDATE(C841,4)))</f>
        <v/>
      </c>
      <c r="D842" s="78" t="str">
        <f t="shared" si="84"/>
        <v/>
      </c>
      <c r="E842" s="78" t="str">
        <f t="shared" si="90"/>
        <v/>
      </c>
      <c r="F842" s="78"/>
      <c r="G842" s="78" t="str">
        <f t="shared" si="85"/>
        <v/>
      </c>
      <c r="H842" s="78" t="str">
        <f t="shared" si="86"/>
        <v/>
      </c>
      <c r="I842" s="78" t="str">
        <f t="shared" si="87"/>
        <v/>
      </c>
      <c r="J842" s="78"/>
      <c r="K842" s="78" t="str">
        <f t="shared" si="88"/>
        <v/>
      </c>
      <c r="L842" s="78"/>
      <c r="M842" s="78" t="str">
        <f>IF(B842="","",IF(Rounding="Yes",ROUND(SUM($K$36:K842),2),SUM($K$36:K842)))</f>
        <v/>
      </c>
    </row>
    <row r="843" spans="2:13" ht="20" customHeight="1" x14ac:dyDescent="0.35">
      <c r="B843" s="87" t="str">
        <f t="shared" si="89"/>
        <v/>
      </c>
      <c r="C843" s="106" t="str" cm="1">
        <f t="array" ref="C843">IF(B843="","",_xlfn.IFS(Payment_Freq="Monthly",EDATE(C842,1),Payment_Freq="Annually",EDATE(C842,12),Payment_Freq="Weekly",C842+7,Payment_Freq="Bi-Weekly",C842+14,Payment_Freq="Semi-Monthly",C842+15,Payment_Freq="Semi-Annually",EDATE(C842,6),Payment_Freq="Quarterly",EDATE(C842,4)))</f>
        <v/>
      </c>
      <c r="D843" s="78" t="str">
        <f t="shared" si="84"/>
        <v/>
      </c>
      <c r="E843" s="78" t="str">
        <f t="shared" si="90"/>
        <v/>
      </c>
      <c r="F843" s="78"/>
      <c r="G843" s="78" t="str">
        <f t="shared" si="85"/>
        <v/>
      </c>
      <c r="H843" s="78" t="str">
        <f t="shared" si="86"/>
        <v/>
      </c>
      <c r="I843" s="78" t="str">
        <f t="shared" si="87"/>
        <v/>
      </c>
      <c r="J843" s="78"/>
      <c r="K843" s="78" t="str">
        <f t="shared" si="88"/>
        <v/>
      </c>
      <c r="L843" s="78"/>
      <c r="M843" s="78" t="str">
        <f>IF(B843="","",IF(Rounding="Yes",ROUND(SUM($K$36:K843),2),SUM($K$36:K843)))</f>
        <v/>
      </c>
    </row>
    <row r="844" spans="2:13" ht="20" customHeight="1" x14ac:dyDescent="0.35">
      <c r="B844" s="87" t="str">
        <f t="shared" si="89"/>
        <v/>
      </c>
      <c r="C844" s="106" t="str" cm="1">
        <f t="array" ref="C844">IF(B844="","",_xlfn.IFS(Payment_Freq="Monthly",EDATE(C843,1),Payment_Freq="Annually",EDATE(C843,12),Payment_Freq="Weekly",C843+7,Payment_Freq="Bi-Weekly",C843+14,Payment_Freq="Semi-Monthly",C843+15,Payment_Freq="Semi-Annually",EDATE(C843,6),Payment_Freq="Quarterly",EDATE(C843,4)))</f>
        <v/>
      </c>
      <c r="D844" s="78" t="str">
        <f t="shared" si="84"/>
        <v/>
      </c>
      <c r="E844" s="78" t="str">
        <f t="shared" si="90"/>
        <v/>
      </c>
      <c r="F844" s="78"/>
      <c r="G844" s="78" t="str">
        <f t="shared" si="85"/>
        <v/>
      </c>
      <c r="H844" s="78" t="str">
        <f t="shared" si="86"/>
        <v/>
      </c>
      <c r="I844" s="78" t="str">
        <f t="shared" si="87"/>
        <v/>
      </c>
      <c r="J844" s="78"/>
      <c r="K844" s="78" t="str">
        <f t="shared" si="88"/>
        <v/>
      </c>
      <c r="L844" s="78"/>
      <c r="M844" s="78" t="str">
        <f>IF(B844="","",IF(Rounding="Yes",ROUND(SUM($K$36:K844),2),SUM($K$36:K844)))</f>
        <v/>
      </c>
    </row>
    <row r="845" spans="2:13" ht="20" customHeight="1" x14ac:dyDescent="0.35">
      <c r="B845" s="87" t="str">
        <f t="shared" si="89"/>
        <v/>
      </c>
      <c r="C845" s="106" t="str" cm="1">
        <f t="array" ref="C845">IF(B845="","",_xlfn.IFS(Payment_Freq="Monthly",EDATE(C844,1),Payment_Freq="Annually",EDATE(C844,12),Payment_Freq="Weekly",C844+7,Payment_Freq="Bi-Weekly",C844+14,Payment_Freq="Semi-Monthly",C844+15,Payment_Freq="Semi-Annually",EDATE(C844,6),Payment_Freq="Quarterly",EDATE(C844,4)))</f>
        <v/>
      </c>
      <c r="D845" s="78" t="str">
        <f t="shared" si="84"/>
        <v/>
      </c>
      <c r="E845" s="78" t="str">
        <f t="shared" si="90"/>
        <v/>
      </c>
      <c r="F845" s="78"/>
      <c r="G845" s="78" t="str">
        <f t="shared" si="85"/>
        <v/>
      </c>
      <c r="H845" s="78" t="str">
        <f t="shared" si="86"/>
        <v/>
      </c>
      <c r="I845" s="78" t="str">
        <f t="shared" si="87"/>
        <v/>
      </c>
      <c r="J845" s="78"/>
      <c r="K845" s="78" t="str">
        <f t="shared" si="88"/>
        <v/>
      </c>
      <c r="L845" s="78"/>
      <c r="M845" s="78" t="str">
        <f>IF(B845="","",IF(Rounding="Yes",ROUND(SUM($K$36:K845),2),SUM($K$36:K845)))</f>
        <v/>
      </c>
    </row>
    <row r="846" spans="2:13" ht="20" customHeight="1" x14ac:dyDescent="0.35">
      <c r="B846" s="87" t="str">
        <f t="shared" si="89"/>
        <v/>
      </c>
      <c r="C846" s="106" t="str" cm="1">
        <f t="array" ref="C846">IF(B846="","",_xlfn.IFS(Payment_Freq="Monthly",EDATE(C845,1),Payment_Freq="Annually",EDATE(C845,12),Payment_Freq="Weekly",C845+7,Payment_Freq="Bi-Weekly",C845+14,Payment_Freq="Semi-Monthly",C845+15,Payment_Freq="Semi-Annually",EDATE(C845,6),Payment_Freq="Quarterly",EDATE(C845,4)))</f>
        <v/>
      </c>
      <c r="D846" s="78" t="str">
        <f t="shared" si="84"/>
        <v/>
      </c>
      <c r="E846" s="78" t="str">
        <f t="shared" si="90"/>
        <v/>
      </c>
      <c r="F846" s="78"/>
      <c r="G846" s="78" t="str">
        <f t="shared" si="85"/>
        <v/>
      </c>
      <c r="H846" s="78" t="str">
        <f t="shared" si="86"/>
        <v/>
      </c>
      <c r="I846" s="78" t="str">
        <f t="shared" si="87"/>
        <v/>
      </c>
      <c r="J846" s="78"/>
      <c r="K846" s="78" t="str">
        <f t="shared" si="88"/>
        <v/>
      </c>
      <c r="L846" s="78"/>
      <c r="M846" s="78" t="str">
        <f>IF(B846="","",IF(Rounding="Yes",ROUND(SUM($K$36:K846),2),SUM($K$36:K846)))</f>
        <v/>
      </c>
    </row>
    <row r="847" spans="2:13" ht="20" customHeight="1" x14ac:dyDescent="0.35">
      <c r="B847" s="87" t="str">
        <f t="shared" si="89"/>
        <v/>
      </c>
      <c r="C847" s="106" t="str" cm="1">
        <f t="array" ref="C847">IF(B847="","",_xlfn.IFS(Payment_Freq="Monthly",EDATE(C846,1),Payment_Freq="Annually",EDATE(C846,12),Payment_Freq="Weekly",C846+7,Payment_Freq="Bi-Weekly",C846+14,Payment_Freq="Semi-Monthly",C846+15,Payment_Freq="Semi-Annually",EDATE(C846,6),Payment_Freq="Quarterly",EDATE(C846,4)))</f>
        <v/>
      </c>
      <c r="D847" s="78" t="str">
        <f t="shared" si="84"/>
        <v/>
      </c>
      <c r="E847" s="78" t="str">
        <f t="shared" si="90"/>
        <v/>
      </c>
      <c r="F847" s="78"/>
      <c r="G847" s="78" t="str">
        <f t="shared" si="85"/>
        <v/>
      </c>
      <c r="H847" s="78" t="str">
        <f t="shared" si="86"/>
        <v/>
      </c>
      <c r="I847" s="78" t="str">
        <f t="shared" si="87"/>
        <v/>
      </c>
      <c r="J847" s="78"/>
      <c r="K847" s="78" t="str">
        <f t="shared" si="88"/>
        <v/>
      </c>
      <c r="L847" s="78"/>
      <c r="M847" s="78" t="str">
        <f>IF(B847="","",IF(Rounding="Yes",ROUND(SUM($K$36:K847),2),SUM($K$36:K847)))</f>
        <v/>
      </c>
    </row>
    <row r="848" spans="2:13" ht="20" customHeight="1" x14ac:dyDescent="0.35">
      <c r="B848" s="87" t="str">
        <f t="shared" si="89"/>
        <v/>
      </c>
      <c r="C848" s="106" t="str" cm="1">
        <f t="array" ref="C848">IF(B848="","",_xlfn.IFS(Payment_Freq="Monthly",EDATE(C847,1),Payment_Freq="Annually",EDATE(C847,12),Payment_Freq="Weekly",C847+7,Payment_Freq="Bi-Weekly",C847+14,Payment_Freq="Semi-Monthly",C847+15,Payment_Freq="Semi-Annually",EDATE(C847,6),Payment_Freq="Quarterly",EDATE(C847,4)))</f>
        <v/>
      </c>
      <c r="D848" s="78" t="str">
        <f t="shared" si="84"/>
        <v/>
      </c>
      <c r="E848" s="78" t="str">
        <f t="shared" si="90"/>
        <v/>
      </c>
      <c r="F848" s="78"/>
      <c r="G848" s="78" t="str">
        <f t="shared" si="85"/>
        <v/>
      </c>
      <c r="H848" s="78" t="str">
        <f t="shared" si="86"/>
        <v/>
      </c>
      <c r="I848" s="78" t="str">
        <f t="shared" si="87"/>
        <v/>
      </c>
      <c r="J848" s="78"/>
      <c r="K848" s="78" t="str">
        <f t="shared" si="88"/>
        <v/>
      </c>
      <c r="L848" s="78"/>
      <c r="M848" s="78" t="str">
        <f>IF(B848="","",IF(Rounding="Yes",ROUND(SUM($K$36:K848),2),SUM($K$36:K848)))</f>
        <v/>
      </c>
    </row>
    <row r="849" spans="2:13" ht="20" customHeight="1" x14ac:dyDescent="0.35">
      <c r="B849" s="87" t="str">
        <f t="shared" si="89"/>
        <v/>
      </c>
      <c r="C849" s="106" t="str" cm="1">
        <f t="array" ref="C849">IF(B849="","",_xlfn.IFS(Payment_Freq="Monthly",EDATE(C848,1),Payment_Freq="Annually",EDATE(C848,12),Payment_Freq="Weekly",C848+7,Payment_Freq="Bi-Weekly",C848+14,Payment_Freq="Semi-Monthly",C848+15,Payment_Freq="Semi-Annually",EDATE(C848,6),Payment_Freq="Quarterly",EDATE(C848,4)))</f>
        <v/>
      </c>
      <c r="D849" s="78" t="str">
        <f t="shared" si="84"/>
        <v/>
      </c>
      <c r="E849" s="78" t="str">
        <f t="shared" si="90"/>
        <v/>
      </c>
      <c r="F849" s="78"/>
      <c r="G849" s="78" t="str">
        <f t="shared" si="85"/>
        <v/>
      </c>
      <c r="H849" s="78" t="str">
        <f t="shared" si="86"/>
        <v/>
      </c>
      <c r="I849" s="78" t="str">
        <f t="shared" si="87"/>
        <v/>
      </c>
      <c r="J849" s="78"/>
      <c r="K849" s="78" t="str">
        <f t="shared" si="88"/>
        <v/>
      </c>
      <c r="L849" s="78"/>
      <c r="M849" s="78" t="str">
        <f>IF(B849="","",IF(Rounding="Yes",ROUND(SUM($K$36:K849),2),SUM($K$36:K849)))</f>
        <v/>
      </c>
    </row>
    <row r="850" spans="2:13" ht="20" customHeight="1" x14ac:dyDescent="0.35">
      <c r="B850" s="87" t="str">
        <f t="shared" si="89"/>
        <v/>
      </c>
      <c r="C850" s="106" t="str" cm="1">
        <f t="array" ref="C850">IF(B850="","",_xlfn.IFS(Payment_Freq="Monthly",EDATE(C849,1),Payment_Freq="Annually",EDATE(C849,12),Payment_Freq="Weekly",C849+7,Payment_Freq="Bi-Weekly",C849+14,Payment_Freq="Semi-Monthly",C849+15,Payment_Freq="Semi-Annually",EDATE(C849,6),Payment_Freq="Quarterly",EDATE(C849,4)))</f>
        <v/>
      </c>
      <c r="D850" s="78" t="str">
        <f t="shared" si="84"/>
        <v/>
      </c>
      <c r="E850" s="78" t="str">
        <f t="shared" si="90"/>
        <v/>
      </c>
      <c r="F850" s="78"/>
      <c r="G850" s="78" t="str">
        <f t="shared" si="85"/>
        <v/>
      </c>
      <c r="H850" s="78" t="str">
        <f t="shared" si="86"/>
        <v/>
      </c>
      <c r="I850" s="78" t="str">
        <f t="shared" si="87"/>
        <v/>
      </c>
      <c r="J850" s="78"/>
      <c r="K850" s="78" t="str">
        <f t="shared" si="88"/>
        <v/>
      </c>
      <c r="L850" s="78"/>
      <c r="M850" s="78" t="str">
        <f>IF(B850="","",IF(Rounding="Yes",ROUND(SUM($K$36:K850),2),SUM($K$36:K850)))</f>
        <v/>
      </c>
    </row>
    <row r="851" spans="2:13" ht="20" customHeight="1" x14ac:dyDescent="0.35">
      <c r="B851" s="87" t="str">
        <f t="shared" si="89"/>
        <v/>
      </c>
      <c r="C851" s="106" t="str" cm="1">
        <f t="array" ref="C851">IF(B851="","",_xlfn.IFS(Payment_Freq="Monthly",EDATE(C850,1),Payment_Freq="Annually",EDATE(C850,12),Payment_Freq="Weekly",C850+7,Payment_Freq="Bi-Weekly",C850+14,Payment_Freq="Semi-Monthly",C850+15,Payment_Freq="Semi-Annually",EDATE(C850,6),Payment_Freq="Quarterly",EDATE(C850,4)))</f>
        <v/>
      </c>
      <c r="D851" s="78" t="str">
        <f t="shared" si="84"/>
        <v/>
      </c>
      <c r="E851" s="78" t="str">
        <f t="shared" si="90"/>
        <v/>
      </c>
      <c r="F851" s="78"/>
      <c r="G851" s="78" t="str">
        <f t="shared" si="85"/>
        <v/>
      </c>
      <c r="H851" s="78" t="str">
        <f t="shared" si="86"/>
        <v/>
      </c>
      <c r="I851" s="78" t="str">
        <f t="shared" si="87"/>
        <v/>
      </c>
      <c r="J851" s="78"/>
      <c r="K851" s="78" t="str">
        <f t="shared" si="88"/>
        <v/>
      </c>
      <c r="L851" s="78"/>
      <c r="M851" s="78" t="str">
        <f>IF(B851="","",IF(Rounding="Yes",ROUND(SUM($K$36:K851),2),SUM($K$36:K851)))</f>
        <v/>
      </c>
    </row>
    <row r="852" spans="2:13" ht="20" customHeight="1" x14ac:dyDescent="0.35">
      <c r="B852" s="87" t="str">
        <f t="shared" si="89"/>
        <v/>
      </c>
      <c r="C852" s="106" t="str" cm="1">
        <f t="array" ref="C852">IF(B852="","",_xlfn.IFS(Payment_Freq="Monthly",EDATE(C851,1),Payment_Freq="Annually",EDATE(C851,12),Payment_Freq="Weekly",C851+7,Payment_Freq="Bi-Weekly",C851+14,Payment_Freq="Semi-Monthly",C851+15,Payment_Freq="Semi-Annually",EDATE(C851,6),Payment_Freq="Quarterly",EDATE(C851,4)))</f>
        <v/>
      </c>
      <c r="D852" s="78" t="str">
        <f t="shared" si="84"/>
        <v/>
      </c>
      <c r="E852" s="78" t="str">
        <f t="shared" si="90"/>
        <v/>
      </c>
      <c r="F852" s="78"/>
      <c r="G852" s="78" t="str">
        <f t="shared" si="85"/>
        <v/>
      </c>
      <c r="H852" s="78" t="str">
        <f t="shared" si="86"/>
        <v/>
      </c>
      <c r="I852" s="78" t="str">
        <f t="shared" si="87"/>
        <v/>
      </c>
      <c r="J852" s="78"/>
      <c r="K852" s="78" t="str">
        <f t="shared" si="88"/>
        <v/>
      </c>
      <c r="L852" s="78"/>
      <c r="M852" s="78" t="str">
        <f>IF(B852="","",IF(Rounding="Yes",ROUND(SUM($K$36:K852),2),SUM($K$36:K852)))</f>
        <v/>
      </c>
    </row>
    <row r="853" spans="2:13" ht="20" customHeight="1" x14ac:dyDescent="0.35">
      <c r="B853" s="87" t="str">
        <f t="shared" si="89"/>
        <v/>
      </c>
      <c r="C853" s="106" t="str" cm="1">
        <f t="array" ref="C853">IF(B853="","",_xlfn.IFS(Payment_Freq="Monthly",EDATE(C852,1),Payment_Freq="Annually",EDATE(C852,12),Payment_Freq="Weekly",C852+7,Payment_Freq="Bi-Weekly",C852+14,Payment_Freq="Semi-Monthly",C852+15,Payment_Freq="Semi-Annually",EDATE(C852,6),Payment_Freq="Quarterly",EDATE(C852,4)))</f>
        <v/>
      </c>
      <c r="D853" s="78" t="str">
        <f t="shared" si="84"/>
        <v/>
      </c>
      <c r="E853" s="78" t="str">
        <f t="shared" si="90"/>
        <v/>
      </c>
      <c r="F853" s="78"/>
      <c r="G853" s="78" t="str">
        <f t="shared" si="85"/>
        <v/>
      </c>
      <c r="H853" s="78" t="str">
        <f t="shared" si="86"/>
        <v/>
      </c>
      <c r="I853" s="78" t="str">
        <f t="shared" si="87"/>
        <v/>
      </c>
      <c r="J853" s="78"/>
      <c r="K853" s="78" t="str">
        <f t="shared" si="88"/>
        <v/>
      </c>
      <c r="L853" s="78"/>
      <c r="M853" s="78" t="str">
        <f>IF(B853="","",IF(Rounding="Yes",ROUND(SUM($K$36:K853),2),SUM($K$36:K853)))</f>
        <v/>
      </c>
    </row>
    <row r="854" spans="2:13" ht="20" customHeight="1" x14ac:dyDescent="0.35">
      <c r="B854" s="87" t="str">
        <f t="shared" si="89"/>
        <v/>
      </c>
      <c r="C854" s="106" t="str" cm="1">
        <f t="array" ref="C854">IF(B854="","",_xlfn.IFS(Payment_Freq="Monthly",EDATE(C853,1),Payment_Freq="Annually",EDATE(C853,12),Payment_Freq="Weekly",C853+7,Payment_Freq="Bi-Weekly",C853+14,Payment_Freq="Semi-Monthly",C853+15,Payment_Freq="Semi-Annually",EDATE(C853,6),Payment_Freq="Quarterly",EDATE(C853,4)))</f>
        <v/>
      </c>
      <c r="D854" s="78" t="str">
        <f t="shared" si="84"/>
        <v/>
      </c>
      <c r="E854" s="78" t="str">
        <f t="shared" si="90"/>
        <v/>
      </c>
      <c r="F854" s="78"/>
      <c r="G854" s="78" t="str">
        <f t="shared" si="85"/>
        <v/>
      </c>
      <c r="H854" s="78" t="str">
        <f t="shared" si="86"/>
        <v/>
      </c>
      <c r="I854" s="78" t="str">
        <f t="shared" si="87"/>
        <v/>
      </c>
      <c r="J854" s="78"/>
      <c r="K854" s="78" t="str">
        <f t="shared" si="88"/>
        <v/>
      </c>
      <c r="L854" s="78"/>
      <c r="M854" s="78" t="str">
        <f>IF(B854="","",IF(Rounding="Yes",ROUND(SUM($K$36:K854),2),SUM($K$36:K854)))</f>
        <v/>
      </c>
    </row>
    <row r="855" spans="2:13" ht="20" customHeight="1" x14ac:dyDescent="0.35">
      <c r="B855" s="87" t="str">
        <f t="shared" si="89"/>
        <v/>
      </c>
      <c r="C855" s="106" t="str" cm="1">
        <f t="array" ref="C855">IF(B855="","",_xlfn.IFS(Payment_Freq="Monthly",EDATE(C854,1),Payment_Freq="Annually",EDATE(C854,12),Payment_Freq="Weekly",C854+7,Payment_Freq="Bi-Weekly",C854+14,Payment_Freq="Semi-Monthly",C854+15,Payment_Freq="Semi-Annually",EDATE(C854,6),Payment_Freq="Quarterly",EDATE(C854,4)))</f>
        <v/>
      </c>
      <c r="D855" s="78" t="str">
        <f t="shared" si="84"/>
        <v/>
      </c>
      <c r="E855" s="78" t="str">
        <f t="shared" si="90"/>
        <v/>
      </c>
      <c r="F855" s="78"/>
      <c r="G855" s="78" t="str">
        <f t="shared" si="85"/>
        <v/>
      </c>
      <c r="H855" s="78" t="str">
        <f t="shared" si="86"/>
        <v/>
      </c>
      <c r="I855" s="78" t="str">
        <f t="shared" si="87"/>
        <v/>
      </c>
      <c r="J855" s="78"/>
      <c r="K855" s="78" t="str">
        <f t="shared" si="88"/>
        <v/>
      </c>
      <c r="L855" s="78"/>
      <c r="M855" s="78" t="str">
        <f>IF(B855="","",IF(Rounding="Yes",ROUND(SUM($K$36:K855),2),SUM($K$36:K855)))</f>
        <v/>
      </c>
    </row>
    <row r="856" spans="2:13" ht="20" customHeight="1" x14ac:dyDescent="0.35">
      <c r="B856" s="87" t="str">
        <f t="shared" si="89"/>
        <v/>
      </c>
      <c r="C856" s="106" t="str" cm="1">
        <f t="array" ref="C856">IF(B856="","",_xlfn.IFS(Payment_Freq="Monthly",EDATE(C855,1),Payment_Freq="Annually",EDATE(C855,12),Payment_Freq="Weekly",C855+7,Payment_Freq="Bi-Weekly",C855+14,Payment_Freq="Semi-Monthly",C855+15,Payment_Freq="Semi-Annually",EDATE(C855,6),Payment_Freq="Quarterly",EDATE(C855,4)))</f>
        <v/>
      </c>
      <c r="D856" s="78" t="str">
        <f t="shared" si="84"/>
        <v/>
      </c>
      <c r="E856" s="78" t="str">
        <f t="shared" si="90"/>
        <v/>
      </c>
      <c r="F856" s="78"/>
      <c r="G856" s="78" t="str">
        <f t="shared" si="85"/>
        <v/>
      </c>
      <c r="H856" s="78" t="str">
        <f t="shared" si="86"/>
        <v/>
      </c>
      <c r="I856" s="78" t="str">
        <f t="shared" si="87"/>
        <v/>
      </c>
      <c r="J856" s="78"/>
      <c r="K856" s="78" t="str">
        <f t="shared" si="88"/>
        <v/>
      </c>
      <c r="L856" s="78"/>
      <c r="M856" s="78" t="str">
        <f>IF(B856="","",IF(Rounding="Yes",ROUND(SUM($K$36:K856),2),SUM($K$36:K856)))</f>
        <v/>
      </c>
    </row>
    <row r="857" spans="2:13" ht="20" customHeight="1" x14ac:dyDescent="0.35">
      <c r="B857" s="87" t="str">
        <f t="shared" si="89"/>
        <v/>
      </c>
      <c r="C857" s="106" t="str" cm="1">
        <f t="array" ref="C857">IF(B857="","",_xlfn.IFS(Payment_Freq="Monthly",EDATE(C856,1),Payment_Freq="Annually",EDATE(C856,12),Payment_Freq="Weekly",C856+7,Payment_Freq="Bi-Weekly",C856+14,Payment_Freq="Semi-Monthly",C856+15,Payment_Freq="Semi-Annually",EDATE(C856,6),Payment_Freq="Quarterly",EDATE(C856,4)))</f>
        <v/>
      </c>
      <c r="D857" s="78" t="str">
        <f t="shared" si="84"/>
        <v/>
      </c>
      <c r="E857" s="78" t="str">
        <f t="shared" si="90"/>
        <v/>
      </c>
      <c r="F857" s="78"/>
      <c r="G857" s="78" t="str">
        <f t="shared" si="85"/>
        <v/>
      </c>
      <c r="H857" s="78" t="str">
        <f t="shared" si="86"/>
        <v/>
      </c>
      <c r="I857" s="78" t="str">
        <f t="shared" si="87"/>
        <v/>
      </c>
      <c r="J857" s="78"/>
      <c r="K857" s="78" t="str">
        <f t="shared" si="88"/>
        <v/>
      </c>
      <c r="L857" s="78"/>
      <c r="M857" s="78" t="str">
        <f>IF(B857="","",IF(Rounding="Yes",ROUND(SUM($K$36:K857),2),SUM($K$36:K857)))</f>
        <v/>
      </c>
    </row>
    <row r="858" spans="2:13" ht="20" customHeight="1" x14ac:dyDescent="0.35">
      <c r="B858" s="87" t="str">
        <f t="shared" si="89"/>
        <v/>
      </c>
      <c r="C858" s="106" t="str" cm="1">
        <f t="array" ref="C858">IF(B858="","",_xlfn.IFS(Payment_Freq="Monthly",EDATE(C857,1),Payment_Freq="Annually",EDATE(C857,12),Payment_Freq="Weekly",C857+7,Payment_Freq="Bi-Weekly",C857+14,Payment_Freq="Semi-Monthly",C857+15,Payment_Freq="Semi-Annually",EDATE(C857,6),Payment_Freq="Quarterly",EDATE(C857,4)))</f>
        <v/>
      </c>
      <c r="D858" s="78" t="str">
        <f t="shared" si="84"/>
        <v/>
      </c>
      <c r="E858" s="78" t="str">
        <f t="shared" si="90"/>
        <v/>
      </c>
      <c r="F858" s="78"/>
      <c r="G858" s="78" t="str">
        <f t="shared" si="85"/>
        <v/>
      </c>
      <c r="H858" s="78" t="str">
        <f t="shared" si="86"/>
        <v/>
      </c>
      <c r="I858" s="78" t="str">
        <f t="shared" si="87"/>
        <v/>
      </c>
      <c r="J858" s="78"/>
      <c r="K858" s="78" t="str">
        <f t="shared" si="88"/>
        <v/>
      </c>
      <c r="L858" s="78"/>
      <c r="M858" s="78" t="str">
        <f>IF(B858="","",IF(Rounding="Yes",ROUND(SUM($K$36:K858),2),SUM($K$36:K858)))</f>
        <v/>
      </c>
    </row>
    <row r="859" spans="2:13" ht="20" customHeight="1" x14ac:dyDescent="0.35">
      <c r="B859" s="87" t="str">
        <f t="shared" si="89"/>
        <v/>
      </c>
      <c r="C859" s="106" t="str" cm="1">
        <f t="array" ref="C859">IF(B859="","",_xlfn.IFS(Payment_Freq="Monthly",EDATE(C858,1),Payment_Freq="Annually",EDATE(C858,12),Payment_Freq="Weekly",C858+7,Payment_Freq="Bi-Weekly",C858+14,Payment_Freq="Semi-Monthly",C858+15,Payment_Freq="Semi-Annually",EDATE(C858,6),Payment_Freq="Quarterly",EDATE(C858,4)))</f>
        <v/>
      </c>
      <c r="D859" s="78" t="str">
        <f t="shared" si="84"/>
        <v/>
      </c>
      <c r="E859" s="78" t="str">
        <f t="shared" si="90"/>
        <v/>
      </c>
      <c r="F859" s="78"/>
      <c r="G859" s="78" t="str">
        <f t="shared" si="85"/>
        <v/>
      </c>
      <c r="H859" s="78" t="str">
        <f t="shared" si="86"/>
        <v/>
      </c>
      <c r="I859" s="78" t="str">
        <f t="shared" si="87"/>
        <v/>
      </c>
      <c r="J859" s="78"/>
      <c r="K859" s="78" t="str">
        <f t="shared" si="88"/>
        <v/>
      </c>
      <c r="L859" s="78"/>
      <c r="M859" s="78" t="str">
        <f>IF(B859="","",IF(Rounding="Yes",ROUND(SUM($K$36:K859),2),SUM($K$36:K859)))</f>
        <v/>
      </c>
    </row>
    <row r="860" spans="2:13" ht="20" customHeight="1" x14ac:dyDescent="0.35">
      <c r="B860" s="87" t="str">
        <f t="shared" si="89"/>
        <v/>
      </c>
      <c r="C860" s="106" t="str" cm="1">
        <f t="array" ref="C860">IF(B860="","",_xlfn.IFS(Payment_Freq="Monthly",EDATE(C859,1),Payment_Freq="Annually",EDATE(C859,12),Payment_Freq="Weekly",C859+7,Payment_Freq="Bi-Weekly",C859+14,Payment_Freq="Semi-Monthly",C859+15,Payment_Freq="Semi-Annually",EDATE(C859,6),Payment_Freq="Quarterly",EDATE(C859,4)))</f>
        <v/>
      </c>
      <c r="D860" s="78" t="str">
        <f t="shared" si="84"/>
        <v/>
      </c>
      <c r="E860" s="78" t="str">
        <f t="shared" si="90"/>
        <v/>
      </c>
      <c r="F860" s="78"/>
      <c r="G860" s="78" t="str">
        <f t="shared" si="85"/>
        <v/>
      </c>
      <c r="H860" s="78" t="str">
        <f t="shared" si="86"/>
        <v/>
      </c>
      <c r="I860" s="78" t="str">
        <f t="shared" si="87"/>
        <v/>
      </c>
      <c r="J860" s="78"/>
      <c r="K860" s="78" t="str">
        <f t="shared" si="88"/>
        <v/>
      </c>
      <c r="L860" s="78"/>
      <c r="M860" s="78" t="str">
        <f>IF(B860="","",IF(Rounding="Yes",ROUND(SUM($K$36:K860),2),SUM($K$36:K860)))</f>
        <v/>
      </c>
    </row>
    <row r="861" spans="2:13" ht="20" customHeight="1" x14ac:dyDescent="0.35">
      <c r="B861" s="87" t="str">
        <f t="shared" si="89"/>
        <v/>
      </c>
      <c r="C861" s="106" t="str" cm="1">
        <f t="array" ref="C861">IF(B861="","",_xlfn.IFS(Payment_Freq="Monthly",EDATE(C860,1),Payment_Freq="Annually",EDATE(C860,12),Payment_Freq="Weekly",C860+7,Payment_Freq="Bi-Weekly",C860+14,Payment_Freq="Semi-Monthly",C860+15,Payment_Freq="Semi-Annually",EDATE(C860,6),Payment_Freq="Quarterly",EDATE(C860,4)))</f>
        <v/>
      </c>
      <c r="D861" s="78" t="str">
        <f t="shared" si="84"/>
        <v/>
      </c>
      <c r="E861" s="78" t="str">
        <f t="shared" si="90"/>
        <v/>
      </c>
      <c r="F861" s="78"/>
      <c r="G861" s="78" t="str">
        <f t="shared" si="85"/>
        <v/>
      </c>
      <c r="H861" s="78" t="str">
        <f t="shared" si="86"/>
        <v/>
      </c>
      <c r="I861" s="78" t="str">
        <f t="shared" si="87"/>
        <v/>
      </c>
      <c r="J861" s="78"/>
      <c r="K861" s="78" t="str">
        <f t="shared" si="88"/>
        <v/>
      </c>
      <c r="L861" s="78"/>
      <c r="M861" s="78" t="str">
        <f>IF(B861="","",IF(Rounding="Yes",ROUND(SUM($K$36:K861),2),SUM($K$36:K861)))</f>
        <v/>
      </c>
    </row>
    <row r="862" spans="2:13" ht="20" customHeight="1" x14ac:dyDescent="0.35">
      <c r="B862" s="87" t="str">
        <f t="shared" si="89"/>
        <v/>
      </c>
      <c r="C862" s="106" t="str" cm="1">
        <f t="array" ref="C862">IF(B862="","",_xlfn.IFS(Payment_Freq="Monthly",EDATE(C861,1),Payment_Freq="Annually",EDATE(C861,12),Payment_Freq="Weekly",C861+7,Payment_Freq="Bi-Weekly",C861+14,Payment_Freq="Semi-Monthly",C861+15,Payment_Freq="Semi-Annually",EDATE(C861,6),Payment_Freq="Quarterly",EDATE(C861,4)))</f>
        <v/>
      </c>
      <c r="D862" s="78" t="str">
        <f t="shared" si="84"/>
        <v/>
      </c>
      <c r="E862" s="78" t="str">
        <f t="shared" si="90"/>
        <v/>
      </c>
      <c r="F862" s="78"/>
      <c r="G862" s="78" t="str">
        <f t="shared" si="85"/>
        <v/>
      </c>
      <c r="H862" s="78" t="str">
        <f t="shared" si="86"/>
        <v/>
      </c>
      <c r="I862" s="78" t="str">
        <f t="shared" si="87"/>
        <v/>
      </c>
      <c r="J862" s="78"/>
      <c r="K862" s="78" t="str">
        <f t="shared" si="88"/>
        <v/>
      </c>
      <c r="L862" s="78"/>
      <c r="M862" s="78" t="str">
        <f>IF(B862="","",IF(Rounding="Yes",ROUND(SUM($K$36:K862),2),SUM($K$36:K862)))</f>
        <v/>
      </c>
    </row>
    <row r="863" spans="2:13" ht="20" customHeight="1" x14ac:dyDescent="0.35">
      <c r="B863" s="87" t="str">
        <f t="shared" si="89"/>
        <v/>
      </c>
      <c r="C863" s="106" t="str" cm="1">
        <f t="array" ref="C863">IF(B863="","",_xlfn.IFS(Payment_Freq="Monthly",EDATE(C862,1),Payment_Freq="Annually",EDATE(C862,12),Payment_Freq="Weekly",C862+7,Payment_Freq="Bi-Weekly",C862+14,Payment_Freq="Semi-Monthly",C862+15,Payment_Freq="Semi-Annually",EDATE(C862,6),Payment_Freq="Quarterly",EDATE(C862,4)))</f>
        <v/>
      </c>
      <c r="D863" s="78" t="str">
        <f t="shared" si="84"/>
        <v/>
      </c>
      <c r="E863" s="78" t="str">
        <f t="shared" si="90"/>
        <v/>
      </c>
      <c r="F863" s="78"/>
      <c r="G863" s="78" t="str">
        <f t="shared" si="85"/>
        <v/>
      </c>
      <c r="H863" s="78" t="str">
        <f t="shared" si="86"/>
        <v/>
      </c>
      <c r="I863" s="78" t="str">
        <f t="shared" si="87"/>
        <v/>
      </c>
      <c r="J863" s="78"/>
      <c r="K863" s="78" t="str">
        <f t="shared" si="88"/>
        <v/>
      </c>
      <c r="L863" s="78"/>
      <c r="M863" s="78" t="str">
        <f>IF(B863="","",IF(Rounding="Yes",ROUND(SUM($K$36:K863),2),SUM($K$36:K863)))</f>
        <v/>
      </c>
    </row>
    <row r="864" spans="2:13" ht="20" customHeight="1" x14ac:dyDescent="0.35">
      <c r="B864" s="87" t="str">
        <f t="shared" si="89"/>
        <v/>
      </c>
      <c r="C864" s="106" t="str" cm="1">
        <f t="array" ref="C864">IF(B864="","",_xlfn.IFS(Payment_Freq="Monthly",EDATE(C863,1),Payment_Freq="Annually",EDATE(C863,12),Payment_Freq="Weekly",C863+7,Payment_Freq="Bi-Weekly",C863+14,Payment_Freq="Semi-Monthly",C863+15,Payment_Freq="Semi-Annually",EDATE(C863,6),Payment_Freq="Quarterly",EDATE(C863,4)))</f>
        <v/>
      </c>
      <c r="D864" s="78" t="str">
        <f t="shared" si="84"/>
        <v/>
      </c>
      <c r="E864" s="78" t="str">
        <f t="shared" si="90"/>
        <v/>
      </c>
      <c r="F864" s="78"/>
      <c r="G864" s="78" t="str">
        <f t="shared" si="85"/>
        <v/>
      </c>
      <c r="H864" s="78" t="str">
        <f t="shared" si="86"/>
        <v/>
      </c>
      <c r="I864" s="78" t="str">
        <f t="shared" si="87"/>
        <v/>
      </c>
      <c r="J864" s="78"/>
      <c r="K864" s="78" t="str">
        <f t="shared" si="88"/>
        <v/>
      </c>
      <c r="L864" s="78"/>
      <c r="M864" s="78" t="str">
        <f>IF(B864="","",IF(Rounding="Yes",ROUND(SUM($K$36:K864),2),SUM($K$36:K864)))</f>
        <v/>
      </c>
    </row>
    <row r="865" spans="2:13" ht="20" customHeight="1" x14ac:dyDescent="0.35">
      <c r="B865" s="87" t="str">
        <f t="shared" si="89"/>
        <v/>
      </c>
      <c r="C865" s="106" t="str" cm="1">
        <f t="array" ref="C865">IF(B865="","",_xlfn.IFS(Payment_Freq="Monthly",EDATE(C864,1),Payment_Freq="Annually",EDATE(C864,12),Payment_Freq="Weekly",C864+7,Payment_Freq="Bi-Weekly",C864+14,Payment_Freq="Semi-Monthly",C864+15,Payment_Freq="Semi-Annually",EDATE(C864,6),Payment_Freq="Quarterly",EDATE(C864,4)))</f>
        <v/>
      </c>
      <c r="D865" s="78" t="str">
        <f t="shared" si="84"/>
        <v/>
      </c>
      <c r="E865" s="78" t="str">
        <f t="shared" si="90"/>
        <v/>
      </c>
      <c r="F865" s="78"/>
      <c r="G865" s="78" t="str">
        <f t="shared" si="85"/>
        <v/>
      </c>
      <c r="H865" s="78" t="str">
        <f t="shared" si="86"/>
        <v/>
      </c>
      <c r="I865" s="78" t="str">
        <f t="shared" si="87"/>
        <v/>
      </c>
      <c r="J865" s="78"/>
      <c r="K865" s="78" t="str">
        <f t="shared" si="88"/>
        <v/>
      </c>
      <c r="L865" s="78"/>
      <c r="M865" s="78" t="str">
        <f>IF(B865="","",IF(Rounding="Yes",ROUND(SUM($K$36:K865),2),SUM($K$36:K865)))</f>
        <v/>
      </c>
    </row>
    <row r="866" spans="2:13" ht="20" customHeight="1" x14ac:dyDescent="0.35">
      <c r="B866" s="87" t="str">
        <f t="shared" si="89"/>
        <v/>
      </c>
      <c r="C866" s="106" t="str" cm="1">
        <f t="array" ref="C866">IF(B866="","",_xlfn.IFS(Payment_Freq="Monthly",EDATE(C865,1),Payment_Freq="Annually",EDATE(C865,12),Payment_Freq="Weekly",C865+7,Payment_Freq="Bi-Weekly",C865+14,Payment_Freq="Semi-Monthly",C865+15,Payment_Freq="Semi-Annually",EDATE(C865,6),Payment_Freq="Quarterly",EDATE(C865,4)))</f>
        <v/>
      </c>
      <c r="D866" s="78" t="str">
        <f t="shared" si="84"/>
        <v/>
      </c>
      <c r="E866" s="78" t="str">
        <f t="shared" si="90"/>
        <v/>
      </c>
      <c r="F866" s="78"/>
      <c r="G866" s="78" t="str">
        <f t="shared" si="85"/>
        <v/>
      </c>
      <c r="H866" s="78" t="str">
        <f t="shared" si="86"/>
        <v/>
      </c>
      <c r="I866" s="78" t="str">
        <f t="shared" si="87"/>
        <v/>
      </c>
      <c r="J866" s="78"/>
      <c r="K866" s="78" t="str">
        <f t="shared" si="88"/>
        <v/>
      </c>
      <c r="L866" s="78"/>
      <c r="M866" s="78" t="str">
        <f>IF(B866="","",IF(Rounding="Yes",ROUND(SUM($K$36:K866),2),SUM($K$36:K866)))</f>
        <v/>
      </c>
    </row>
    <row r="867" spans="2:13" ht="20" customHeight="1" x14ac:dyDescent="0.35">
      <c r="B867" s="87" t="str">
        <f t="shared" si="89"/>
        <v/>
      </c>
      <c r="C867" s="106" t="str" cm="1">
        <f t="array" ref="C867">IF(B867="","",_xlfn.IFS(Payment_Freq="Monthly",EDATE(C866,1),Payment_Freq="Annually",EDATE(C866,12),Payment_Freq="Weekly",C866+7,Payment_Freq="Bi-Weekly",C866+14,Payment_Freq="Semi-Monthly",C866+15,Payment_Freq="Semi-Annually",EDATE(C866,6),Payment_Freq="Quarterly",EDATE(C866,4)))</f>
        <v/>
      </c>
      <c r="D867" s="78" t="str">
        <f t="shared" si="84"/>
        <v/>
      </c>
      <c r="E867" s="78" t="str">
        <f t="shared" si="90"/>
        <v/>
      </c>
      <c r="F867" s="78"/>
      <c r="G867" s="78" t="str">
        <f t="shared" si="85"/>
        <v/>
      </c>
      <c r="H867" s="78" t="str">
        <f t="shared" si="86"/>
        <v/>
      </c>
      <c r="I867" s="78" t="str">
        <f t="shared" si="87"/>
        <v/>
      </c>
      <c r="J867" s="78"/>
      <c r="K867" s="78" t="str">
        <f t="shared" si="88"/>
        <v/>
      </c>
      <c r="L867" s="78"/>
      <c r="M867" s="78" t="str">
        <f>IF(B867="","",IF(Rounding="Yes",ROUND(SUM($K$36:K867),2),SUM($K$36:K867)))</f>
        <v/>
      </c>
    </row>
    <row r="868" spans="2:13" ht="20" customHeight="1" x14ac:dyDescent="0.35">
      <c r="B868" s="87" t="str">
        <f t="shared" si="89"/>
        <v/>
      </c>
      <c r="C868" s="106" t="str" cm="1">
        <f t="array" ref="C868">IF(B868="","",_xlfn.IFS(Payment_Freq="Monthly",EDATE(C867,1),Payment_Freq="Annually",EDATE(C867,12),Payment_Freq="Weekly",C867+7,Payment_Freq="Bi-Weekly",C867+14,Payment_Freq="Semi-Monthly",C867+15,Payment_Freq="Semi-Annually",EDATE(C867,6),Payment_Freq="Quarterly",EDATE(C867,4)))</f>
        <v/>
      </c>
      <c r="D868" s="78" t="str">
        <f t="shared" ref="D868:D931" si="91">IF(B868="","",IF(Rounding="Yes",ROUND(IF(I867&lt;Payment_Per_Period,($I867+$G868)-E868,Payment_Per_Period),2),IF(I867&lt;Payment_Per_Period,($I867+$G868)-E868,Payment_Per_Period)))</f>
        <v/>
      </c>
      <c r="E868" s="78" t="str">
        <f t="shared" si="90"/>
        <v/>
      </c>
      <c r="F868" s="78"/>
      <c r="G868" s="78" t="str">
        <f t="shared" ref="G868:G931" si="92">IF($B868="","",IF(Rounding="Yes",ROUND(IF(Interest_Type="Flat",Rate_Per_Period*$I$35,Rate_Per_Period*$I867),2),IF(Interest_Type="Flat",Rate_Per_Period*$I$35,Rate_Per_Period*$I867)))</f>
        <v/>
      </c>
      <c r="H868" s="78" t="str">
        <f t="shared" ref="H868:H931" si="93">IF(B868="","",IF(Rounding="Yes",ROUND((D868-G868)+E868+F868,2),(D868-G868)+E868+F868))</f>
        <v/>
      </c>
      <c r="I868" s="78" t="str">
        <f t="shared" ref="I868:I931" si="94">IF(B868="","",IF(Rounding="Yes",ROUND(($I867-$H868),2),($I867-$H868)))</f>
        <v/>
      </c>
      <c r="J868" s="78"/>
      <c r="K868" s="78" t="str">
        <f t="shared" ref="K868:K931" si="95">IF(B868="","",IF(Rounding="Yes",ROUND(G868*Tax_Bracket,2),G868*Tax_Bracket))</f>
        <v/>
      </c>
      <c r="L868" s="78"/>
      <c r="M868" s="78" t="str">
        <f>IF(B868="","",IF(Rounding="Yes",ROUND(SUM($K$36:K868),2),SUM($K$36:K868)))</f>
        <v/>
      </c>
    </row>
    <row r="869" spans="2:13" ht="20" customHeight="1" x14ac:dyDescent="0.35">
      <c r="B869" s="87" t="str">
        <f t="shared" ref="B869:B932" si="96">IF(OR(I868=0,I868="",B868&gt;=$G$25),"",B868+1)</f>
        <v/>
      </c>
      <c r="C869" s="106" t="str" cm="1">
        <f t="array" ref="C869">IF(B869="","",_xlfn.IFS(Payment_Freq="Monthly",EDATE(C868,1),Payment_Freq="Annually",EDATE(C868,12),Payment_Freq="Weekly",C868+7,Payment_Freq="Bi-Weekly",C868+14,Payment_Freq="Semi-Monthly",C868+15,Payment_Freq="Semi-Annually",EDATE(C868,6),Payment_Freq="Quarterly",EDATE(C868,4)))</f>
        <v/>
      </c>
      <c r="D869" s="78" t="str">
        <f t="shared" si="91"/>
        <v/>
      </c>
      <c r="E869" s="78" t="str">
        <f t="shared" ref="E869:E932" si="97">IF(B869="","",
    IF(I868&gt;Payment_Per_Period,(IF(MOD(B869,$E$19)=0,$E$18,0) +
     IF(AND(C868&lt;&gt;"", YEAR(C869)&lt;&gt;YEAR(C868)), $E$20, 0)),0))</f>
        <v/>
      </c>
      <c r="F869" s="78"/>
      <c r="G869" s="78" t="str">
        <f t="shared" si="92"/>
        <v/>
      </c>
      <c r="H869" s="78" t="str">
        <f t="shared" si="93"/>
        <v/>
      </c>
      <c r="I869" s="78" t="str">
        <f t="shared" si="94"/>
        <v/>
      </c>
      <c r="J869" s="78"/>
      <c r="K869" s="78" t="str">
        <f t="shared" si="95"/>
        <v/>
      </c>
      <c r="L869" s="78"/>
      <c r="M869" s="78" t="str">
        <f>IF(B869="","",IF(Rounding="Yes",ROUND(SUM($K$36:K869),2),SUM($K$36:K869)))</f>
        <v/>
      </c>
    </row>
    <row r="870" spans="2:13" ht="20" customHeight="1" x14ac:dyDescent="0.35">
      <c r="B870" s="87" t="str">
        <f t="shared" si="96"/>
        <v/>
      </c>
      <c r="C870" s="106" t="str" cm="1">
        <f t="array" ref="C870">IF(B870="","",_xlfn.IFS(Payment_Freq="Monthly",EDATE(C869,1),Payment_Freq="Annually",EDATE(C869,12),Payment_Freq="Weekly",C869+7,Payment_Freq="Bi-Weekly",C869+14,Payment_Freq="Semi-Monthly",C869+15,Payment_Freq="Semi-Annually",EDATE(C869,6),Payment_Freq="Quarterly",EDATE(C869,4)))</f>
        <v/>
      </c>
      <c r="D870" s="78" t="str">
        <f t="shared" si="91"/>
        <v/>
      </c>
      <c r="E870" s="78" t="str">
        <f t="shared" si="97"/>
        <v/>
      </c>
      <c r="F870" s="78"/>
      <c r="G870" s="78" t="str">
        <f t="shared" si="92"/>
        <v/>
      </c>
      <c r="H870" s="78" t="str">
        <f t="shared" si="93"/>
        <v/>
      </c>
      <c r="I870" s="78" t="str">
        <f t="shared" si="94"/>
        <v/>
      </c>
      <c r="J870" s="78"/>
      <c r="K870" s="78" t="str">
        <f t="shared" si="95"/>
        <v/>
      </c>
      <c r="L870" s="78"/>
      <c r="M870" s="78" t="str">
        <f>IF(B870="","",IF(Rounding="Yes",ROUND(SUM($K$36:K870),2),SUM($K$36:K870)))</f>
        <v/>
      </c>
    </row>
    <row r="871" spans="2:13" ht="20" customHeight="1" x14ac:dyDescent="0.35">
      <c r="B871" s="87" t="str">
        <f t="shared" si="96"/>
        <v/>
      </c>
      <c r="C871" s="106" t="str" cm="1">
        <f t="array" ref="C871">IF(B871="","",_xlfn.IFS(Payment_Freq="Monthly",EDATE(C870,1),Payment_Freq="Annually",EDATE(C870,12),Payment_Freq="Weekly",C870+7,Payment_Freq="Bi-Weekly",C870+14,Payment_Freq="Semi-Monthly",C870+15,Payment_Freq="Semi-Annually",EDATE(C870,6),Payment_Freq="Quarterly",EDATE(C870,4)))</f>
        <v/>
      </c>
      <c r="D871" s="78" t="str">
        <f t="shared" si="91"/>
        <v/>
      </c>
      <c r="E871" s="78" t="str">
        <f t="shared" si="97"/>
        <v/>
      </c>
      <c r="F871" s="78"/>
      <c r="G871" s="78" t="str">
        <f t="shared" si="92"/>
        <v/>
      </c>
      <c r="H871" s="78" t="str">
        <f t="shared" si="93"/>
        <v/>
      </c>
      <c r="I871" s="78" t="str">
        <f t="shared" si="94"/>
        <v/>
      </c>
      <c r="J871" s="78"/>
      <c r="K871" s="78" t="str">
        <f t="shared" si="95"/>
        <v/>
      </c>
      <c r="L871" s="78"/>
      <c r="M871" s="78" t="str">
        <f>IF(B871="","",IF(Rounding="Yes",ROUND(SUM($K$36:K871),2),SUM($K$36:K871)))</f>
        <v/>
      </c>
    </row>
    <row r="872" spans="2:13" ht="20" customHeight="1" x14ac:dyDescent="0.35">
      <c r="B872" s="87" t="str">
        <f t="shared" si="96"/>
        <v/>
      </c>
      <c r="C872" s="106" t="str" cm="1">
        <f t="array" ref="C872">IF(B872="","",_xlfn.IFS(Payment_Freq="Monthly",EDATE(C871,1),Payment_Freq="Annually",EDATE(C871,12),Payment_Freq="Weekly",C871+7,Payment_Freq="Bi-Weekly",C871+14,Payment_Freq="Semi-Monthly",C871+15,Payment_Freq="Semi-Annually",EDATE(C871,6),Payment_Freq="Quarterly",EDATE(C871,4)))</f>
        <v/>
      </c>
      <c r="D872" s="78" t="str">
        <f t="shared" si="91"/>
        <v/>
      </c>
      <c r="E872" s="78" t="str">
        <f t="shared" si="97"/>
        <v/>
      </c>
      <c r="F872" s="78"/>
      <c r="G872" s="78" t="str">
        <f t="shared" si="92"/>
        <v/>
      </c>
      <c r="H872" s="78" t="str">
        <f t="shared" si="93"/>
        <v/>
      </c>
      <c r="I872" s="78" t="str">
        <f t="shared" si="94"/>
        <v/>
      </c>
      <c r="J872" s="78"/>
      <c r="K872" s="78" t="str">
        <f t="shared" si="95"/>
        <v/>
      </c>
      <c r="L872" s="78"/>
      <c r="M872" s="78" t="str">
        <f>IF(B872="","",IF(Rounding="Yes",ROUND(SUM($K$36:K872),2),SUM($K$36:K872)))</f>
        <v/>
      </c>
    </row>
    <row r="873" spans="2:13" ht="20" customHeight="1" x14ac:dyDescent="0.35">
      <c r="B873" s="87" t="str">
        <f t="shared" si="96"/>
        <v/>
      </c>
      <c r="C873" s="106" t="str" cm="1">
        <f t="array" ref="C873">IF(B873="","",_xlfn.IFS(Payment_Freq="Monthly",EDATE(C872,1),Payment_Freq="Annually",EDATE(C872,12),Payment_Freq="Weekly",C872+7,Payment_Freq="Bi-Weekly",C872+14,Payment_Freq="Semi-Monthly",C872+15,Payment_Freq="Semi-Annually",EDATE(C872,6),Payment_Freq="Quarterly",EDATE(C872,4)))</f>
        <v/>
      </c>
      <c r="D873" s="78" t="str">
        <f t="shared" si="91"/>
        <v/>
      </c>
      <c r="E873" s="78" t="str">
        <f t="shared" si="97"/>
        <v/>
      </c>
      <c r="F873" s="78"/>
      <c r="G873" s="78" t="str">
        <f t="shared" si="92"/>
        <v/>
      </c>
      <c r="H873" s="78" t="str">
        <f t="shared" si="93"/>
        <v/>
      </c>
      <c r="I873" s="78" t="str">
        <f t="shared" si="94"/>
        <v/>
      </c>
      <c r="J873" s="78"/>
      <c r="K873" s="78" t="str">
        <f t="shared" si="95"/>
        <v/>
      </c>
      <c r="L873" s="78"/>
      <c r="M873" s="78" t="str">
        <f>IF(B873="","",IF(Rounding="Yes",ROUND(SUM($K$36:K873),2),SUM($K$36:K873)))</f>
        <v/>
      </c>
    </row>
    <row r="874" spans="2:13" ht="20" customHeight="1" x14ac:dyDescent="0.35">
      <c r="B874" s="87" t="str">
        <f t="shared" si="96"/>
        <v/>
      </c>
      <c r="C874" s="106" t="str" cm="1">
        <f t="array" ref="C874">IF(B874="","",_xlfn.IFS(Payment_Freq="Monthly",EDATE(C873,1),Payment_Freq="Annually",EDATE(C873,12),Payment_Freq="Weekly",C873+7,Payment_Freq="Bi-Weekly",C873+14,Payment_Freq="Semi-Monthly",C873+15,Payment_Freq="Semi-Annually",EDATE(C873,6),Payment_Freq="Quarterly",EDATE(C873,4)))</f>
        <v/>
      </c>
      <c r="D874" s="78" t="str">
        <f t="shared" si="91"/>
        <v/>
      </c>
      <c r="E874" s="78" t="str">
        <f t="shared" si="97"/>
        <v/>
      </c>
      <c r="F874" s="78"/>
      <c r="G874" s="78" t="str">
        <f t="shared" si="92"/>
        <v/>
      </c>
      <c r="H874" s="78" t="str">
        <f t="shared" si="93"/>
        <v/>
      </c>
      <c r="I874" s="78" t="str">
        <f t="shared" si="94"/>
        <v/>
      </c>
      <c r="J874" s="78"/>
      <c r="K874" s="78" t="str">
        <f t="shared" si="95"/>
        <v/>
      </c>
      <c r="L874" s="78"/>
      <c r="M874" s="78" t="str">
        <f>IF(B874="","",IF(Rounding="Yes",ROUND(SUM($K$36:K874),2),SUM($K$36:K874)))</f>
        <v/>
      </c>
    </row>
    <row r="875" spans="2:13" ht="20" customHeight="1" x14ac:dyDescent="0.35">
      <c r="B875" s="87" t="str">
        <f t="shared" si="96"/>
        <v/>
      </c>
      <c r="C875" s="106" t="str" cm="1">
        <f t="array" ref="C875">IF(B875="","",_xlfn.IFS(Payment_Freq="Monthly",EDATE(C874,1),Payment_Freq="Annually",EDATE(C874,12),Payment_Freq="Weekly",C874+7,Payment_Freq="Bi-Weekly",C874+14,Payment_Freq="Semi-Monthly",C874+15,Payment_Freq="Semi-Annually",EDATE(C874,6),Payment_Freq="Quarterly",EDATE(C874,4)))</f>
        <v/>
      </c>
      <c r="D875" s="78" t="str">
        <f t="shared" si="91"/>
        <v/>
      </c>
      <c r="E875" s="78" t="str">
        <f t="shared" si="97"/>
        <v/>
      </c>
      <c r="F875" s="78"/>
      <c r="G875" s="78" t="str">
        <f t="shared" si="92"/>
        <v/>
      </c>
      <c r="H875" s="78" t="str">
        <f t="shared" si="93"/>
        <v/>
      </c>
      <c r="I875" s="78" t="str">
        <f t="shared" si="94"/>
        <v/>
      </c>
      <c r="J875" s="78"/>
      <c r="K875" s="78" t="str">
        <f t="shared" si="95"/>
        <v/>
      </c>
      <c r="L875" s="78"/>
      <c r="M875" s="78" t="str">
        <f>IF(B875="","",IF(Rounding="Yes",ROUND(SUM($K$36:K875),2),SUM($K$36:K875)))</f>
        <v/>
      </c>
    </row>
    <row r="876" spans="2:13" ht="20" customHeight="1" x14ac:dyDescent="0.35">
      <c r="B876" s="87" t="str">
        <f t="shared" si="96"/>
        <v/>
      </c>
      <c r="C876" s="106" t="str" cm="1">
        <f t="array" ref="C876">IF(B876="","",_xlfn.IFS(Payment_Freq="Monthly",EDATE(C875,1),Payment_Freq="Annually",EDATE(C875,12),Payment_Freq="Weekly",C875+7,Payment_Freq="Bi-Weekly",C875+14,Payment_Freq="Semi-Monthly",C875+15,Payment_Freq="Semi-Annually",EDATE(C875,6),Payment_Freq="Quarterly",EDATE(C875,4)))</f>
        <v/>
      </c>
      <c r="D876" s="78" t="str">
        <f t="shared" si="91"/>
        <v/>
      </c>
      <c r="E876" s="78" t="str">
        <f t="shared" si="97"/>
        <v/>
      </c>
      <c r="F876" s="78"/>
      <c r="G876" s="78" t="str">
        <f t="shared" si="92"/>
        <v/>
      </c>
      <c r="H876" s="78" t="str">
        <f t="shared" si="93"/>
        <v/>
      </c>
      <c r="I876" s="78" t="str">
        <f t="shared" si="94"/>
        <v/>
      </c>
      <c r="J876" s="78"/>
      <c r="K876" s="78" t="str">
        <f t="shared" si="95"/>
        <v/>
      </c>
      <c r="L876" s="78"/>
      <c r="M876" s="78" t="str">
        <f>IF(B876="","",IF(Rounding="Yes",ROUND(SUM($K$36:K876),2),SUM($K$36:K876)))</f>
        <v/>
      </c>
    </row>
    <row r="877" spans="2:13" ht="20" customHeight="1" x14ac:dyDescent="0.35">
      <c r="B877" s="87" t="str">
        <f t="shared" si="96"/>
        <v/>
      </c>
      <c r="C877" s="106" t="str" cm="1">
        <f t="array" ref="C877">IF(B877="","",_xlfn.IFS(Payment_Freq="Monthly",EDATE(C876,1),Payment_Freq="Annually",EDATE(C876,12),Payment_Freq="Weekly",C876+7,Payment_Freq="Bi-Weekly",C876+14,Payment_Freq="Semi-Monthly",C876+15,Payment_Freq="Semi-Annually",EDATE(C876,6),Payment_Freq="Quarterly",EDATE(C876,4)))</f>
        <v/>
      </c>
      <c r="D877" s="78" t="str">
        <f t="shared" si="91"/>
        <v/>
      </c>
      <c r="E877" s="78" t="str">
        <f t="shared" si="97"/>
        <v/>
      </c>
      <c r="F877" s="78"/>
      <c r="G877" s="78" t="str">
        <f t="shared" si="92"/>
        <v/>
      </c>
      <c r="H877" s="78" t="str">
        <f t="shared" si="93"/>
        <v/>
      </c>
      <c r="I877" s="78" t="str">
        <f t="shared" si="94"/>
        <v/>
      </c>
      <c r="J877" s="78"/>
      <c r="K877" s="78" t="str">
        <f t="shared" si="95"/>
        <v/>
      </c>
      <c r="L877" s="78"/>
      <c r="M877" s="78" t="str">
        <f>IF(B877="","",IF(Rounding="Yes",ROUND(SUM($K$36:K877),2),SUM($K$36:K877)))</f>
        <v/>
      </c>
    </row>
    <row r="878" spans="2:13" ht="20" customHeight="1" x14ac:dyDescent="0.35">
      <c r="B878" s="87" t="str">
        <f t="shared" si="96"/>
        <v/>
      </c>
      <c r="C878" s="106" t="str" cm="1">
        <f t="array" ref="C878">IF(B878="","",_xlfn.IFS(Payment_Freq="Monthly",EDATE(C877,1),Payment_Freq="Annually",EDATE(C877,12),Payment_Freq="Weekly",C877+7,Payment_Freq="Bi-Weekly",C877+14,Payment_Freq="Semi-Monthly",C877+15,Payment_Freq="Semi-Annually",EDATE(C877,6),Payment_Freq="Quarterly",EDATE(C877,4)))</f>
        <v/>
      </c>
      <c r="D878" s="78" t="str">
        <f t="shared" si="91"/>
        <v/>
      </c>
      <c r="E878" s="78" t="str">
        <f t="shared" si="97"/>
        <v/>
      </c>
      <c r="F878" s="78"/>
      <c r="G878" s="78" t="str">
        <f t="shared" si="92"/>
        <v/>
      </c>
      <c r="H878" s="78" t="str">
        <f t="shared" si="93"/>
        <v/>
      </c>
      <c r="I878" s="78" t="str">
        <f t="shared" si="94"/>
        <v/>
      </c>
      <c r="J878" s="78"/>
      <c r="K878" s="78" t="str">
        <f t="shared" si="95"/>
        <v/>
      </c>
      <c r="L878" s="78"/>
      <c r="M878" s="78" t="str">
        <f>IF(B878="","",IF(Rounding="Yes",ROUND(SUM($K$36:K878),2),SUM($K$36:K878)))</f>
        <v/>
      </c>
    </row>
    <row r="879" spans="2:13" ht="20" customHeight="1" x14ac:dyDescent="0.35">
      <c r="B879" s="87" t="str">
        <f t="shared" si="96"/>
        <v/>
      </c>
      <c r="C879" s="106" t="str" cm="1">
        <f t="array" ref="C879">IF(B879="","",_xlfn.IFS(Payment_Freq="Monthly",EDATE(C878,1),Payment_Freq="Annually",EDATE(C878,12),Payment_Freq="Weekly",C878+7,Payment_Freq="Bi-Weekly",C878+14,Payment_Freq="Semi-Monthly",C878+15,Payment_Freq="Semi-Annually",EDATE(C878,6),Payment_Freq="Quarterly",EDATE(C878,4)))</f>
        <v/>
      </c>
      <c r="D879" s="78" t="str">
        <f t="shared" si="91"/>
        <v/>
      </c>
      <c r="E879" s="78" t="str">
        <f t="shared" si="97"/>
        <v/>
      </c>
      <c r="F879" s="78"/>
      <c r="G879" s="78" t="str">
        <f t="shared" si="92"/>
        <v/>
      </c>
      <c r="H879" s="78" t="str">
        <f t="shared" si="93"/>
        <v/>
      </c>
      <c r="I879" s="78" t="str">
        <f t="shared" si="94"/>
        <v/>
      </c>
      <c r="J879" s="78"/>
      <c r="K879" s="78" t="str">
        <f t="shared" si="95"/>
        <v/>
      </c>
      <c r="L879" s="78"/>
      <c r="M879" s="78" t="str">
        <f>IF(B879="","",IF(Rounding="Yes",ROUND(SUM($K$36:K879),2),SUM($K$36:K879)))</f>
        <v/>
      </c>
    </row>
    <row r="880" spans="2:13" ht="20" customHeight="1" x14ac:dyDescent="0.35">
      <c r="B880" s="87" t="str">
        <f t="shared" si="96"/>
        <v/>
      </c>
      <c r="C880" s="106" t="str" cm="1">
        <f t="array" ref="C880">IF(B880="","",_xlfn.IFS(Payment_Freq="Monthly",EDATE(C879,1),Payment_Freq="Annually",EDATE(C879,12),Payment_Freq="Weekly",C879+7,Payment_Freq="Bi-Weekly",C879+14,Payment_Freq="Semi-Monthly",C879+15,Payment_Freq="Semi-Annually",EDATE(C879,6),Payment_Freq="Quarterly",EDATE(C879,4)))</f>
        <v/>
      </c>
      <c r="D880" s="78" t="str">
        <f t="shared" si="91"/>
        <v/>
      </c>
      <c r="E880" s="78" t="str">
        <f t="shared" si="97"/>
        <v/>
      </c>
      <c r="F880" s="78"/>
      <c r="G880" s="78" t="str">
        <f t="shared" si="92"/>
        <v/>
      </c>
      <c r="H880" s="78" t="str">
        <f t="shared" si="93"/>
        <v/>
      </c>
      <c r="I880" s="78" t="str">
        <f t="shared" si="94"/>
        <v/>
      </c>
      <c r="J880" s="78"/>
      <c r="K880" s="78" t="str">
        <f t="shared" si="95"/>
        <v/>
      </c>
      <c r="L880" s="78"/>
      <c r="M880" s="78" t="str">
        <f>IF(B880="","",IF(Rounding="Yes",ROUND(SUM($K$36:K880),2),SUM($K$36:K880)))</f>
        <v/>
      </c>
    </row>
    <row r="881" spans="2:13" ht="20" customHeight="1" x14ac:dyDescent="0.35">
      <c r="B881" s="87" t="str">
        <f t="shared" si="96"/>
        <v/>
      </c>
      <c r="C881" s="106" t="str" cm="1">
        <f t="array" ref="C881">IF(B881="","",_xlfn.IFS(Payment_Freq="Monthly",EDATE(C880,1),Payment_Freq="Annually",EDATE(C880,12),Payment_Freq="Weekly",C880+7,Payment_Freq="Bi-Weekly",C880+14,Payment_Freq="Semi-Monthly",C880+15,Payment_Freq="Semi-Annually",EDATE(C880,6),Payment_Freq="Quarterly",EDATE(C880,4)))</f>
        <v/>
      </c>
      <c r="D881" s="78" t="str">
        <f t="shared" si="91"/>
        <v/>
      </c>
      <c r="E881" s="78" t="str">
        <f t="shared" si="97"/>
        <v/>
      </c>
      <c r="F881" s="78"/>
      <c r="G881" s="78" t="str">
        <f t="shared" si="92"/>
        <v/>
      </c>
      <c r="H881" s="78" t="str">
        <f t="shared" si="93"/>
        <v/>
      </c>
      <c r="I881" s="78" t="str">
        <f t="shared" si="94"/>
        <v/>
      </c>
      <c r="J881" s="78"/>
      <c r="K881" s="78" t="str">
        <f t="shared" si="95"/>
        <v/>
      </c>
      <c r="L881" s="78"/>
      <c r="M881" s="78" t="str">
        <f>IF(B881="","",IF(Rounding="Yes",ROUND(SUM($K$36:K881),2),SUM($K$36:K881)))</f>
        <v/>
      </c>
    </row>
    <row r="882" spans="2:13" ht="20" customHeight="1" x14ac:dyDescent="0.35">
      <c r="B882" s="87" t="str">
        <f t="shared" si="96"/>
        <v/>
      </c>
      <c r="C882" s="106" t="str" cm="1">
        <f t="array" ref="C882">IF(B882="","",_xlfn.IFS(Payment_Freq="Monthly",EDATE(C881,1),Payment_Freq="Annually",EDATE(C881,12),Payment_Freq="Weekly",C881+7,Payment_Freq="Bi-Weekly",C881+14,Payment_Freq="Semi-Monthly",C881+15,Payment_Freq="Semi-Annually",EDATE(C881,6),Payment_Freq="Quarterly",EDATE(C881,4)))</f>
        <v/>
      </c>
      <c r="D882" s="78" t="str">
        <f t="shared" si="91"/>
        <v/>
      </c>
      <c r="E882" s="78" t="str">
        <f t="shared" si="97"/>
        <v/>
      </c>
      <c r="F882" s="78"/>
      <c r="G882" s="78" t="str">
        <f t="shared" si="92"/>
        <v/>
      </c>
      <c r="H882" s="78" t="str">
        <f t="shared" si="93"/>
        <v/>
      </c>
      <c r="I882" s="78" t="str">
        <f t="shared" si="94"/>
        <v/>
      </c>
      <c r="J882" s="78"/>
      <c r="K882" s="78" t="str">
        <f t="shared" si="95"/>
        <v/>
      </c>
      <c r="L882" s="78"/>
      <c r="M882" s="78" t="str">
        <f>IF(B882="","",IF(Rounding="Yes",ROUND(SUM($K$36:K882),2),SUM($K$36:K882)))</f>
        <v/>
      </c>
    </row>
    <row r="883" spans="2:13" ht="20" customHeight="1" x14ac:dyDescent="0.35">
      <c r="B883" s="87" t="str">
        <f t="shared" si="96"/>
        <v/>
      </c>
      <c r="C883" s="106" t="str" cm="1">
        <f t="array" ref="C883">IF(B883="","",_xlfn.IFS(Payment_Freq="Monthly",EDATE(C882,1),Payment_Freq="Annually",EDATE(C882,12),Payment_Freq="Weekly",C882+7,Payment_Freq="Bi-Weekly",C882+14,Payment_Freq="Semi-Monthly",C882+15,Payment_Freq="Semi-Annually",EDATE(C882,6),Payment_Freq="Quarterly",EDATE(C882,4)))</f>
        <v/>
      </c>
      <c r="D883" s="78" t="str">
        <f t="shared" si="91"/>
        <v/>
      </c>
      <c r="E883" s="78" t="str">
        <f t="shared" si="97"/>
        <v/>
      </c>
      <c r="F883" s="78"/>
      <c r="G883" s="78" t="str">
        <f t="shared" si="92"/>
        <v/>
      </c>
      <c r="H883" s="78" t="str">
        <f t="shared" si="93"/>
        <v/>
      </c>
      <c r="I883" s="78" t="str">
        <f t="shared" si="94"/>
        <v/>
      </c>
      <c r="J883" s="78"/>
      <c r="K883" s="78" t="str">
        <f t="shared" si="95"/>
        <v/>
      </c>
      <c r="L883" s="78"/>
      <c r="M883" s="78" t="str">
        <f>IF(B883="","",IF(Rounding="Yes",ROUND(SUM($K$36:K883),2),SUM($K$36:K883)))</f>
        <v/>
      </c>
    </row>
    <row r="884" spans="2:13" ht="20" customHeight="1" x14ac:dyDescent="0.35">
      <c r="B884" s="87" t="str">
        <f t="shared" si="96"/>
        <v/>
      </c>
      <c r="C884" s="106" t="str" cm="1">
        <f t="array" ref="C884">IF(B884="","",_xlfn.IFS(Payment_Freq="Monthly",EDATE(C883,1),Payment_Freq="Annually",EDATE(C883,12),Payment_Freq="Weekly",C883+7,Payment_Freq="Bi-Weekly",C883+14,Payment_Freq="Semi-Monthly",C883+15,Payment_Freq="Semi-Annually",EDATE(C883,6),Payment_Freq="Quarterly",EDATE(C883,4)))</f>
        <v/>
      </c>
      <c r="D884" s="78" t="str">
        <f t="shared" si="91"/>
        <v/>
      </c>
      <c r="E884" s="78" t="str">
        <f t="shared" si="97"/>
        <v/>
      </c>
      <c r="F884" s="78"/>
      <c r="G884" s="78" t="str">
        <f t="shared" si="92"/>
        <v/>
      </c>
      <c r="H884" s="78" t="str">
        <f t="shared" si="93"/>
        <v/>
      </c>
      <c r="I884" s="78" t="str">
        <f t="shared" si="94"/>
        <v/>
      </c>
      <c r="J884" s="78"/>
      <c r="K884" s="78" t="str">
        <f t="shared" si="95"/>
        <v/>
      </c>
      <c r="L884" s="78"/>
      <c r="M884" s="78" t="str">
        <f>IF(B884="","",IF(Rounding="Yes",ROUND(SUM($K$36:K884),2),SUM($K$36:K884)))</f>
        <v/>
      </c>
    </row>
    <row r="885" spans="2:13" ht="20" customHeight="1" x14ac:dyDescent="0.35">
      <c r="B885" s="87" t="str">
        <f t="shared" si="96"/>
        <v/>
      </c>
      <c r="C885" s="106" t="str" cm="1">
        <f t="array" ref="C885">IF(B885="","",_xlfn.IFS(Payment_Freq="Monthly",EDATE(C884,1),Payment_Freq="Annually",EDATE(C884,12),Payment_Freq="Weekly",C884+7,Payment_Freq="Bi-Weekly",C884+14,Payment_Freq="Semi-Monthly",C884+15,Payment_Freq="Semi-Annually",EDATE(C884,6),Payment_Freq="Quarterly",EDATE(C884,4)))</f>
        <v/>
      </c>
      <c r="D885" s="78" t="str">
        <f t="shared" si="91"/>
        <v/>
      </c>
      <c r="E885" s="78" t="str">
        <f t="shared" si="97"/>
        <v/>
      </c>
      <c r="F885" s="78"/>
      <c r="G885" s="78" t="str">
        <f t="shared" si="92"/>
        <v/>
      </c>
      <c r="H885" s="78" t="str">
        <f t="shared" si="93"/>
        <v/>
      </c>
      <c r="I885" s="78" t="str">
        <f t="shared" si="94"/>
        <v/>
      </c>
      <c r="J885" s="78"/>
      <c r="K885" s="78" t="str">
        <f t="shared" si="95"/>
        <v/>
      </c>
      <c r="L885" s="78"/>
      <c r="M885" s="78" t="str">
        <f>IF(B885="","",IF(Rounding="Yes",ROUND(SUM($K$36:K885),2),SUM($K$36:K885)))</f>
        <v/>
      </c>
    </row>
    <row r="886" spans="2:13" ht="20" customHeight="1" x14ac:dyDescent="0.35">
      <c r="B886" s="87" t="str">
        <f t="shared" si="96"/>
        <v/>
      </c>
      <c r="C886" s="106" t="str" cm="1">
        <f t="array" ref="C886">IF(B886="","",_xlfn.IFS(Payment_Freq="Monthly",EDATE(C885,1),Payment_Freq="Annually",EDATE(C885,12),Payment_Freq="Weekly",C885+7,Payment_Freq="Bi-Weekly",C885+14,Payment_Freq="Semi-Monthly",C885+15,Payment_Freq="Semi-Annually",EDATE(C885,6),Payment_Freq="Quarterly",EDATE(C885,4)))</f>
        <v/>
      </c>
      <c r="D886" s="78" t="str">
        <f t="shared" si="91"/>
        <v/>
      </c>
      <c r="E886" s="78" t="str">
        <f t="shared" si="97"/>
        <v/>
      </c>
      <c r="F886" s="78"/>
      <c r="G886" s="78" t="str">
        <f t="shared" si="92"/>
        <v/>
      </c>
      <c r="H886" s="78" t="str">
        <f t="shared" si="93"/>
        <v/>
      </c>
      <c r="I886" s="78" t="str">
        <f t="shared" si="94"/>
        <v/>
      </c>
      <c r="J886" s="78"/>
      <c r="K886" s="78" t="str">
        <f t="shared" si="95"/>
        <v/>
      </c>
      <c r="L886" s="78"/>
      <c r="M886" s="78" t="str">
        <f>IF(B886="","",IF(Rounding="Yes",ROUND(SUM($K$36:K886),2),SUM($K$36:K886)))</f>
        <v/>
      </c>
    </row>
    <row r="887" spans="2:13" ht="20" customHeight="1" x14ac:dyDescent="0.35">
      <c r="B887" s="87" t="str">
        <f t="shared" si="96"/>
        <v/>
      </c>
      <c r="C887" s="106" t="str" cm="1">
        <f t="array" ref="C887">IF(B887="","",_xlfn.IFS(Payment_Freq="Monthly",EDATE(C886,1),Payment_Freq="Annually",EDATE(C886,12),Payment_Freq="Weekly",C886+7,Payment_Freq="Bi-Weekly",C886+14,Payment_Freq="Semi-Monthly",C886+15,Payment_Freq="Semi-Annually",EDATE(C886,6),Payment_Freq="Quarterly",EDATE(C886,4)))</f>
        <v/>
      </c>
      <c r="D887" s="78" t="str">
        <f t="shared" si="91"/>
        <v/>
      </c>
      <c r="E887" s="78" t="str">
        <f t="shared" si="97"/>
        <v/>
      </c>
      <c r="F887" s="78"/>
      <c r="G887" s="78" t="str">
        <f t="shared" si="92"/>
        <v/>
      </c>
      <c r="H887" s="78" t="str">
        <f t="shared" si="93"/>
        <v/>
      </c>
      <c r="I887" s="78" t="str">
        <f t="shared" si="94"/>
        <v/>
      </c>
      <c r="J887" s="78"/>
      <c r="K887" s="78" t="str">
        <f t="shared" si="95"/>
        <v/>
      </c>
      <c r="L887" s="78"/>
      <c r="M887" s="78" t="str">
        <f>IF(B887="","",IF(Rounding="Yes",ROUND(SUM($K$36:K887),2),SUM($K$36:K887)))</f>
        <v/>
      </c>
    </row>
    <row r="888" spans="2:13" ht="20" customHeight="1" x14ac:dyDescent="0.35">
      <c r="B888" s="87" t="str">
        <f t="shared" si="96"/>
        <v/>
      </c>
      <c r="C888" s="106" t="str" cm="1">
        <f t="array" ref="C888">IF(B888="","",_xlfn.IFS(Payment_Freq="Monthly",EDATE(C887,1),Payment_Freq="Annually",EDATE(C887,12),Payment_Freq="Weekly",C887+7,Payment_Freq="Bi-Weekly",C887+14,Payment_Freq="Semi-Monthly",C887+15,Payment_Freq="Semi-Annually",EDATE(C887,6),Payment_Freq="Quarterly",EDATE(C887,4)))</f>
        <v/>
      </c>
      <c r="D888" s="78" t="str">
        <f t="shared" si="91"/>
        <v/>
      </c>
      <c r="E888" s="78" t="str">
        <f t="shared" si="97"/>
        <v/>
      </c>
      <c r="F888" s="78"/>
      <c r="G888" s="78" t="str">
        <f t="shared" si="92"/>
        <v/>
      </c>
      <c r="H888" s="78" t="str">
        <f t="shared" si="93"/>
        <v/>
      </c>
      <c r="I888" s="78" t="str">
        <f t="shared" si="94"/>
        <v/>
      </c>
      <c r="J888" s="78"/>
      <c r="K888" s="78" t="str">
        <f t="shared" si="95"/>
        <v/>
      </c>
      <c r="L888" s="78"/>
      <c r="M888" s="78" t="str">
        <f>IF(B888="","",IF(Rounding="Yes",ROUND(SUM($K$36:K888),2),SUM($K$36:K888)))</f>
        <v/>
      </c>
    </row>
    <row r="889" spans="2:13" ht="20" customHeight="1" x14ac:dyDescent="0.35">
      <c r="B889" s="87" t="str">
        <f t="shared" si="96"/>
        <v/>
      </c>
      <c r="C889" s="106" t="str" cm="1">
        <f t="array" ref="C889">IF(B889="","",_xlfn.IFS(Payment_Freq="Monthly",EDATE(C888,1),Payment_Freq="Annually",EDATE(C888,12),Payment_Freq="Weekly",C888+7,Payment_Freq="Bi-Weekly",C888+14,Payment_Freq="Semi-Monthly",C888+15,Payment_Freq="Semi-Annually",EDATE(C888,6),Payment_Freq="Quarterly",EDATE(C888,4)))</f>
        <v/>
      </c>
      <c r="D889" s="78" t="str">
        <f t="shared" si="91"/>
        <v/>
      </c>
      <c r="E889" s="78" t="str">
        <f t="shared" si="97"/>
        <v/>
      </c>
      <c r="F889" s="78"/>
      <c r="G889" s="78" t="str">
        <f t="shared" si="92"/>
        <v/>
      </c>
      <c r="H889" s="78" t="str">
        <f t="shared" si="93"/>
        <v/>
      </c>
      <c r="I889" s="78" t="str">
        <f t="shared" si="94"/>
        <v/>
      </c>
      <c r="J889" s="78"/>
      <c r="K889" s="78" t="str">
        <f t="shared" si="95"/>
        <v/>
      </c>
      <c r="L889" s="78"/>
      <c r="M889" s="78" t="str">
        <f>IF(B889="","",IF(Rounding="Yes",ROUND(SUM($K$36:K889),2),SUM($K$36:K889)))</f>
        <v/>
      </c>
    </row>
    <row r="890" spans="2:13" ht="20" customHeight="1" x14ac:dyDescent="0.35">
      <c r="B890" s="87" t="str">
        <f t="shared" si="96"/>
        <v/>
      </c>
      <c r="C890" s="106" t="str" cm="1">
        <f t="array" ref="C890">IF(B890="","",_xlfn.IFS(Payment_Freq="Monthly",EDATE(C889,1),Payment_Freq="Annually",EDATE(C889,12),Payment_Freq="Weekly",C889+7,Payment_Freq="Bi-Weekly",C889+14,Payment_Freq="Semi-Monthly",C889+15,Payment_Freq="Semi-Annually",EDATE(C889,6),Payment_Freq="Quarterly",EDATE(C889,4)))</f>
        <v/>
      </c>
      <c r="D890" s="78" t="str">
        <f t="shared" si="91"/>
        <v/>
      </c>
      <c r="E890" s="78" t="str">
        <f t="shared" si="97"/>
        <v/>
      </c>
      <c r="F890" s="78"/>
      <c r="G890" s="78" t="str">
        <f t="shared" si="92"/>
        <v/>
      </c>
      <c r="H890" s="78" t="str">
        <f t="shared" si="93"/>
        <v/>
      </c>
      <c r="I890" s="78" t="str">
        <f t="shared" si="94"/>
        <v/>
      </c>
      <c r="J890" s="78"/>
      <c r="K890" s="78" t="str">
        <f t="shared" si="95"/>
        <v/>
      </c>
      <c r="L890" s="78"/>
      <c r="M890" s="78" t="str">
        <f>IF(B890="","",IF(Rounding="Yes",ROUND(SUM($K$36:K890),2),SUM($K$36:K890)))</f>
        <v/>
      </c>
    </row>
    <row r="891" spans="2:13" ht="20" customHeight="1" x14ac:dyDescent="0.35">
      <c r="B891" s="87" t="str">
        <f t="shared" si="96"/>
        <v/>
      </c>
      <c r="C891" s="106" t="str" cm="1">
        <f t="array" ref="C891">IF(B891="","",_xlfn.IFS(Payment_Freq="Monthly",EDATE(C890,1),Payment_Freq="Annually",EDATE(C890,12),Payment_Freq="Weekly",C890+7,Payment_Freq="Bi-Weekly",C890+14,Payment_Freq="Semi-Monthly",C890+15,Payment_Freq="Semi-Annually",EDATE(C890,6),Payment_Freq="Quarterly",EDATE(C890,4)))</f>
        <v/>
      </c>
      <c r="D891" s="78" t="str">
        <f t="shared" si="91"/>
        <v/>
      </c>
      <c r="E891" s="78" t="str">
        <f t="shared" si="97"/>
        <v/>
      </c>
      <c r="F891" s="78"/>
      <c r="G891" s="78" t="str">
        <f t="shared" si="92"/>
        <v/>
      </c>
      <c r="H891" s="78" t="str">
        <f t="shared" si="93"/>
        <v/>
      </c>
      <c r="I891" s="78" t="str">
        <f t="shared" si="94"/>
        <v/>
      </c>
      <c r="J891" s="78"/>
      <c r="K891" s="78" t="str">
        <f t="shared" si="95"/>
        <v/>
      </c>
      <c r="L891" s="78"/>
      <c r="M891" s="78" t="str">
        <f>IF(B891="","",IF(Rounding="Yes",ROUND(SUM($K$36:K891),2),SUM($K$36:K891)))</f>
        <v/>
      </c>
    </row>
    <row r="892" spans="2:13" ht="20" customHeight="1" x14ac:dyDescent="0.35">
      <c r="B892" s="87" t="str">
        <f t="shared" si="96"/>
        <v/>
      </c>
      <c r="C892" s="106" t="str" cm="1">
        <f t="array" ref="C892">IF(B892="","",_xlfn.IFS(Payment_Freq="Monthly",EDATE(C891,1),Payment_Freq="Annually",EDATE(C891,12),Payment_Freq="Weekly",C891+7,Payment_Freq="Bi-Weekly",C891+14,Payment_Freq="Semi-Monthly",C891+15,Payment_Freq="Semi-Annually",EDATE(C891,6),Payment_Freq="Quarterly",EDATE(C891,4)))</f>
        <v/>
      </c>
      <c r="D892" s="78" t="str">
        <f t="shared" si="91"/>
        <v/>
      </c>
      <c r="E892" s="78" t="str">
        <f t="shared" si="97"/>
        <v/>
      </c>
      <c r="F892" s="78"/>
      <c r="G892" s="78" t="str">
        <f t="shared" si="92"/>
        <v/>
      </c>
      <c r="H892" s="78" t="str">
        <f t="shared" si="93"/>
        <v/>
      </c>
      <c r="I892" s="78" t="str">
        <f t="shared" si="94"/>
        <v/>
      </c>
      <c r="J892" s="78"/>
      <c r="K892" s="78" t="str">
        <f t="shared" si="95"/>
        <v/>
      </c>
      <c r="L892" s="78"/>
      <c r="M892" s="78" t="str">
        <f>IF(B892="","",IF(Rounding="Yes",ROUND(SUM($K$36:K892),2),SUM($K$36:K892)))</f>
        <v/>
      </c>
    </row>
    <row r="893" spans="2:13" ht="20" customHeight="1" x14ac:dyDescent="0.35">
      <c r="B893" s="87" t="str">
        <f t="shared" si="96"/>
        <v/>
      </c>
      <c r="C893" s="106" t="str" cm="1">
        <f t="array" ref="C893">IF(B893="","",_xlfn.IFS(Payment_Freq="Monthly",EDATE(C892,1),Payment_Freq="Annually",EDATE(C892,12),Payment_Freq="Weekly",C892+7,Payment_Freq="Bi-Weekly",C892+14,Payment_Freq="Semi-Monthly",C892+15,Payment_Freq="Semi-Annually",EDATE(C892,6),Payment_Freq="Quarterly",EDATE(C892,4)))</f>
        <v/>
      </c>
      <c r="D893" s="78" t="str">
        <f t="shared" si="91"/>
        <v/>
      </c>
      <c r="E893" s="78" t="str">
        <f t="shared" si="97"/>
        <v/>
      </c>
      <c r="F893" s="78"/>
      <c r="G893" s="78" t="str">
        <f t="shared" si="92"/>
        <v/>
      </c>
      <c r="H893" s="78" t="str">
        <f t="shared" si="93"/>
        <v/>
      </c>
      <c r="I893" s="78" t="str">
        <f t="shared" si="94"/>
        <v/>
      </c>
      <c r="J893" s="78"/>
      <c r="K893" s="78" t="str">
        <f t="shared" si="95"/>
        <v/>
      </c>
      <c r="L893" s="78"/>
      <c r="M893" s="78" t="str">
        <f>IF(B893="","",IF(Rounding="Yes",ROUND(SUM($K$36:K893),2),SUM($K$36:K893)))</f>
        <v/>
      </c>
    </row>
    <row r="894" spans="2:13" ht="20" customHeight="1" x14ac:dyDescent="0.35">
      <c r="B894" s="87" t="str">
        <f t="shared" si="96"/>
        <v/>
      </c>
      <c r="C894" s="106" t="str" cm="1">
        <f t="array" ref="C894">IF(B894="","",_xlfn.IFS(Payment_Freq="Monthly",EDATE(C893,1),Payment_Freq="Annually",EDATE(C893,12),Payment_Freq="Weekly",C893+7,Payment_Freq="Bi-Weekly",C893+14,Payment_Freq="Semi-Monthly",C893+15,Payment_Freq="Semi-Annually",EDATE(C893,6),Payment_Freq="Quarterly",EDATE(C893,4)))</f>
        <v/>
      </c>
      <c r="D894" s="78" t="str">
        <f t="shared" si="91"/>
        <v/>
      </c>
      <c r="E894" s="78" t="str">
        <f t="shared" si="97"/>
        <v/>
      </c>
      <c r="F894" s="78"/>
      <c r="G894" s="78" t="str">
        <f t="shared" si="92"/>
        <v/>
      </c>
      <c r="H894" s="78" t="str">
        <f t="shared" si="93"/>
        <v/>
      </c>
      <c r="I894" s="78" t="str">
        <f t="shared" si="94"/>
        <v/>
      </c>
      <c r="J894" s="78"/>
      <c r="K894" s="78" t="str">
        <f t="shared" si="95"/>
        <v/>
      </c>
      <c r="L894" s="78"/>
      <c r="M894" s="78" t="str">
        <f>IF(B894="","",IF(Rounding="Yes",ROUND(SUM($K$36:K894),2),SUM($K$36:K894)))</f>
        <v/>
      </c>
    </row>
    <row r="895" spans="2:13" ht="20" customHeight="1" x14ac:dyDescent="0.35">
      <c r="B895" s="87" t="str">
        <f t="shared" si="96"/>
        <v/>
      </c>
      <c r="C895" s="106" t="str" cm="1">
        <f t="array" ref="C895">IF(B895="","",_xlfn.IFS(Payment_Freq="Monthly",EDATE(C894,1),Payment_Freq="Annually",EDATE(C894,12),Payment_Freq="Weekly",C894+7,Payment_Freq="Bi-Weekly",C894+14,Payment_Freq="Semi-Monthly",C894+15,Payment_Freq="Semi-Annually",EDATE(C894,6),Payment_Freq="Quarterly",EDATE(C894,4)))</f>
        <v/>
      </c>
      <c r="D895" s="78" t="str">
        <f t="shared" si="91"/>
        <v/>
      </c>
      <c r="E895" s="78" t="str">
        <f t="shared" si="97"/>
        <v/>
      </c>
      <c r="F895" s="78"/>
      <c r="G895" s="78" t="str">
        <f t="shared" si="92"/>
        <v/>
      </c>
      <c r="H895" s="78" t="str">
        <f t="shared" si="93"/>
        <v/>
      </c>
      <c r="I895" s="78" t="str">
        <f t="shared" si="94"/>
        <v/>
      </c>
      <c r="J895" s="78"/>
      <c r="K895" s="78" t="str">
        <f t="shared" si="95"/>
        <v/>
      </c>
      <c r="L895" s="78"/>
      <c r="M895" s="78" t="str">
        <f>IF(B895="","",IF(Rounding="Yes",ROUND(SUM($K$36:K895),2),SUM($K$36:K895)))</f>
        <v/>
      </c>
    </row>
    <row r="896" spans="2:13" ht="20" customHeight="1" x14ac:dyDescent="0.35">
      <c r="B896" s="87" t="str">
        <f t="shared" si="96"/>
        <v/>
      </c>
      <c r="C896" s="106" t="str" cm="1">
        <f t="array" ref="C896">IF(B896="","",_xlfn.IFS(Payment_Freq="Monthly",EDATE(C895,1),Payment_Freq="Annually",EDATE(C895,12),Payment_Freq="Weekly",C895+7,Payment_Freq="Bi-Weekly",C895+14,Payment_Freq="Semi-Monthly",C895+15,Payment_Freq="Semi-Annually",EDATE(C895,6),Payment_Freq="Quarterly",EDATE(C895,4)))</f>
        <v/>
      </c>
      <c r="D896" s="78" t="str">
        <f t="shared" si="91"/>
        <v/>
      </c>
      <c r="E896" s="78" t="str">
        <f t="shared" si="97"/>
        <v/>
      </c>
      <c r="F896" s="78"/>
      <c r="G896" s="78" t="str">
        <f t="shared" si="92"/>
        <v/>
      </c>
      <c r="H896" s="78" t="str">
        <f t="shared" si="93"/>
        <v/>
      </c>
      <c r="I896" s="78" t="str">
        <f t="shared" si="94"/>
        <v/>
      </c>
      <c r="J896" s="78"/>
      <c r="K896" s="78" t="str">
        <f t="shared" si="95"/>
        <v/>
      </c>
      <c r="L896" s="78"/>
      <c r="M896" s="78" t="str">
        <f>IF(B896="","",IF(Rounding="Yes",ROUND(SUM($K$36:K896),2),SUM($K$36:K896)))</f>
        <v/>
      </c>
    </row>
    <row r="897" spans="2:13" ht="20" customHeight="1" x14ac:dyDescent="0.35">
      <c r="B897" s="87" t="str">
        <f t="shared" si="96"/>
        <v/>
      </c>
      <c r="C897" s="106" t="str" cm="1">
        <f t="array" ref="C897">IF(B897="","",_xlfn.IFS(Payment_Freq="Monthly",EDATE(C896,1),Payment_Freq="Annually",EDATE(C896,12),Payment_Freq="Weekly",C896+7,Payment_Freq="Bi-Weekly",C896+14,Payment_Freq="Semi-Monthly",C896+15,Payment_Freq="Semi-Annually",EDATE(C896,6),Payment_Freq="Quarterly",EDATE(C896,4)))</f>
        <v/>
      </c>
      <c r="D897" s="78" t="str">
        <f t="shared" si="91"/>
        <v/>
      </c>
      <c r="E897" s="78" t="str">
        <f t="shared" si="97"/>
        <v/>
      </c>
      <c r="F897" s="78"/>
      <c r="G897" s="78" t="str">
        <f t="shared" si="92"/>
        <v/>
      </c>
      <c r="H897" s="78" t="str">
        <f t="shared" si="93"/>
        <v/>
      </c>
      <c r="I897" s="78" t="str">
        <f t="shared" si="94"/>
        <v/>
      </c>
      <c r="J897" s="78"/>
      <c r="K897" s="78" t="str">
        <f t="shared" si="95"/>
        <v/>
      </c>
      <c r="L897" s="78"/>
      <c r="M897" s="78" t="str">
        <f>IF(B897="","",IF(Rounding="Yes",ROUND(SUM($K$36:K897),2),SUM($K$36:K897)))</f>
        <v/>
      </c>
    </row>
    <row r="898" spans="2:13" ht="20" customHeight="1" x14ac:dyDescent="0.35">
      <c r="B898" s="87" t="str">
        <f t="shared" si="96"/>
        <v/>
      </c>
      <c r="C898" s="106" t="str" cm="1">
        <f t="array" ref="C898">IF(B898="","",_xlfn.IFS(Payment_Freq="Monthly",EDATE(C897,1),Payment_Freq="Annually",EDATE(C897,12),Payment_Freq="Weekly",C897+7,Payment_Freq="Bi-Weekly",C897+14,Payment_Freq="Semi-Monthly",C897+15,Payment_Freq="Semi-Annually",EDATE(C897,6),Payment_Freq="Quarterly",EDATE(C897,4)))</f>
        <v/>
      </c>
      <c r="D898" s="78" t="str">
        <f t="shared" si="91"/>
        <v/>
      </c>
      <c r="E898" s="78" t="str">
        <f t="shared" si="97"/>
        <v/>
      </c>
      <c r="F898" s="78"/>
      <c r="G898" s="78" t="str">
        <f t="shared" si="92"/>
        <v/>
      </c>
      <c r="H898" s="78" t="str">
        <f t="shared" si="93"/>
        <v/>
      </c>
      <c r="I898" s="78" t="str">
        <f t="shared" si="94"/>
        <v/>
      </c>
      <c r="J898" s="78"/>
      <c r="K898" s="78" t="str">
        <f t="shared" si="95"/>
        <v/>
      </c>
      <c r="L898" s="78"/>
      <c r="M898" s="78" t="str">
        <f>IF(B898="","",IF(Rounding="Yes",ROUND(SUM($K$36:K898),2),SUM($K$36:K898)))</f>
        <v/>
      </c>
    </row>
    <row r="899" spans="2:13" ht="20" customHeight="1" x14ac:dyDescent="0.35">
      <c r="B899" s="87" t="str">
        <f t="shared" si="96"/>
        <v/>
      </c>
      <c r="C899" s="106" t="str" cm="1">
        <f t="array" ref="C899">IF(B899="","",_xlfn.IFS(Payment_Freq="Monthly",EDATE(C898,1),Payment_Freq="Annually",EDATE(C898,12),Payment_Freq="Weekly",C898+7,Payment_Freq="Bi-Weekly",C898+14,Payment_Freq="Semi-Monthly",C898+15,Payment_Freq="Semi-Annually",EDATE(C898,6),Payment_Freq="Quarterly",EDATE(C898,4)))</f>
        <v/>
      </c>
      <c r="D899" s="78" t="str">
        <f t="shared" si="91"/>
        <v/>
      </c>
      <c r="E899" s="78" t="str">
        <f t="shared" si="97"/>
        <v/>
      </c>
      <c r="F899" s="78"/>
      <c r="G899" s="78" t="str">
        <f t="shared" si="92"/>
        <v/>
      </c>
      <c r="H899" s="78" t="str">
        <f t="shared" si="93"/>
        <v/>
      </c>
      <c r="I899" s="78" t="str">
        <f t="shared" si="94"/>
        <v/>
      </c>
      <c r="J899" s="78"/>
      <c r="K899" s="78" t="str">
        <f t="shared" si="95"/>
        <v/>
      </c>
      <c r="L899" s="78"/>
      <c r="M899" s="78" t="str">
        <f>IF(B899="","",IF(Rounding="Yes",ROUND(SUM($K$36:K899),2),SUM($K$36:K899)))</f>
        <v/>
      </c>
    </row>
    <row r="900" spans="2:13" ht="20" customHeight="1" x14ac:dyDescent="0.35">
      <c r="B900" s="87" t="str">
        <f t="shared" si="96"/>
        <v/>
      </c>
      <c r="C900" s="106" t="str" cm="1">
        <f t="array" ref="C900">IF(B900="","",_xlfn.IFS(Payment_Freq="Monthly",EDATE(C899,1),Payment_Freq="Annually",EDATE(C899,12),Payment_Freq="Weekly",C899+7,Payment_Freq="Bi-Weekly",C899+14,Payment_Freq="Semi-Monthly",C899+15,Payment_Freq="Semi-Annually",EDATE(C899,6),Payment_Freq="Quarterly",EDATE(C899,4)))</f>
        <v/>
      </c>
      <c r="D900" s="78" t="str">
        <f t="shared" si="91"/>
        <v/>
      </c>
      <c r="E900" s="78" t="str">
        <f t="shared" si="97"/>
        <v/>
      </c>
      <c r="F900" s="78"/>
      <c r="G900" s="78" t="str">
        <f t="shared" si="92"/>
        <v/>
      </c>
      <c r="H900" s="78" t="str">
        <f t="shared" si="93"/>
        <v/>
      </c>
      <c r="I900" s="78" t="str">
        <f t="shared" si="94"/>
        <v/>
      </c>
      <c r="J900" s="78"/>
      <c r="K900" s="78" t="str">
        <f t="shared" si="95"/>
        <v/>
      </c>
      <c r="L900" s="78"/>
      <c r="M900" s="78" t="str">
        <f>IF(B900="","",IF(Rounding="Yes",ROUND(SUM($K$36:K900),2),SUM($K$36:K900)))</f>
        <v/>
      </c>
    </row>
    <row r="901" spans="2:13" ht="20" customHeight="1" x14ac:dyDescent="0.35">
      <c r="B901" s="87" t="str">
        <f t="shared" si="96"/>
        <v/>
      </c>
      <c r="C901" s="106" t="str" cm="1">
        <f t="array" ref="C901">IF(B901="","",_xlfn.IFS(Payment_Freq="Monthly",EDATE(C900,1),Payment_Freq="Annually",EDATE(C900,12),Payment_Freq="Weekly",C900+7,Payment_Freq="Bi-Weekly",C900+14,Payment_Freq="Semi-Monthly",C900+15,Payment_Freq="Semi-Annually",EDATE(C900,6),Payment_Freq="Quarterly",EDATE(C900,4)))</f>
        <v/>
      </c>
      <c r="D901" s="78" t="str">
        <f t="shared" si="91"/>
        <v/>
      </c>
      <c r="E901" s="78" t="str">
        <f t="shared" si="97"/>
        <v/>
      </c>
      <c r="F901" s="78"/>
      <c r="G901" s="78" t="str">
        <f t="shared" si="92"/>
        <v/>
      </c>
      <c r="H901" s="78" t="str">
        <f t="shared" si="93"/>
        <v/>
      </c>
      <c r="I901" s="78" t="str">
        <f t="shared" si="94"/>
        <v/>
      </c>
      <c r="J901" s="78"/>
      <c r="K901" s="78" t="str">
        <f t="shared" si="95"/>
        <v/>
      </c>
      <c r="L901" s="78"/>
      <c r="M901" s="78" t="str">
        <f>IF(B901="","",IF(Rounding="Yes",ROUND(SUM($K$36:K901),2),SUM($K$36:K901)))</f>
        <v/>
      </c>
    </row>
    <row r="902" spans="2:13" ht="20" customHeight="1" x14ac:dyDescent="0.35">
      <c r="B902" s="87" t="str">
        <f t="shared" si="96"/>
        <v/>
      </c>
      <c r="C902" s="106" t="str" cm="1">
        <f t="array" ref="C902">IF(B902="","",_xlfn.IFS(Payment_Freq="Monthly",EDATE(C901,1),Payment_Freq="Annually",EDATE(C901,12),Payment_Freq="Weekly",C901+7,Payment_Freq="Bi-Weekly",C901+14,Payment_Freq="Semi-Monthly",C901+15,Payment_Freq="Semi-Annually",EDATE(C901,6),Payment_Freq="Quarterly",EDATE(C901,4)))</f>
        <v/>
      </c>
      <c r="D902" s="78" t="str">
        <f t="shared" si="91"/>
        <v/>
      </c>
      <c r="E902" s="78" t="str">
        <f t="shared" si="97"/>
        <v/>
      </c>
      <c r="F902" s="78"/>
      <c r="G902" s="78" t="str">
        <f t="shared" si="92"/>
        <v/>
      </c>
      <c r="H902" s="78" t="str">
        <f t="shared" si="93"/>
        <v/>
      </c>
      <c r="I902" s="78" t="str">
        <f t="shared" si="94"/>
        <v/>
      </c>
      <c r="J902" s="78"/>
      <c r="K902" s="78" t="str">
        <f t="shared" si="95"/>
        <v/>
      </c>
      <c r="L902" s="78"/>
      <c r="M902" s="78" t="str">
        <f>IF(B902="","",IF(Rounding="Yes",ROUND(SUM($K$36:K902),2),SUM($K$36:K902)))</f>
        <v/>
      </c>
    </row>
    <row r="903" spans="2:13" ht="20" customHeight="1" x14ac:dyDescent="0.35">
      <c r="B903" s="87" t="str">
        <f t="shared" si="96"/>
        <v/>
      </c>
      <c r="C903" s="106" t="str" cm="1">
        <f t="array" ref="C903">IF(B903="","",_xlfn.IFS(Payment_Freq="Monthly",EDATE(C902,1),Payment_Freq="Annually",EDATE(C902,12),Payment_Freq="Weekly",C902+7,Payment_Freq="Bi-Weekly",C902+14,Payment_Freq="Semi-Monthly",C902+15,Payment_Freq="Semi-Annually",EDATE(C902,6),Payment_Freq="Quarterly",EDATE(C902,4)))</f>
        <v/>
      </c>
      <c r="D903" s="78" t="str">
        <f t="shared" si="91"/>
        <v/>
      </c>
      <c r="E903" s="78" t="str">
        <f t="shared" si="97"/>
        <v/>
      </c>
      <c r="F903" s="78"/>
      <c r="G903" s="78" t="str">
        <f t="shared" si="92"/>
        <v/>
      </c>
      <c r="H903" s="78" t="str">
        <f t="shared" si="93"/>
        <v/>
      </c>
      <c r="I903" s="78" t="str">
        <f t="shared" si="94"/>
        <v/>
      </c>
      <c r="J903" s="78"/>
      <c r="K903" s="78" t="str">
        <f t="shared" si="95"/>
        <v/>
      </c>
      <c r="L903" s="78"/>
      <c r="M903" s="78" t="str">
        <f>IF(B903="","",IF(Rounding="Yes",ROUND(SUM($K$36:K903),2),SUM($K$36:K903)))</f>
        <v/>
      </c>
    </row>
    <row r="904" spans="2:13" ht="20" customHeight="1" x14ac:dyDescent="0.35">
      <c r="B904" s="87" t="str">
        <f t="shared" si="96"/>
        <v/>
      </c>
      <c r="C904" s="106" t="str" cm="1">
        <f t="array" ref="C904">IF(B904="","",_xlfn.IFS(Payment_Freq="Monthly",EDATE(C903,1),Payment_Freq="Annually",EDATE(C903,12),Payment_Freq="Weekly",C903+7,Payment_Freq="Bi-Weekly",C903+14,Payment_Freq="Semi-Monthly",C903+15,Payment_Freq="Semi-Annually",EDATE(C903,6),Payment_Freq="Quarterly",EDATE(C903,4)))</f>
        <v/>
      </c>
      <c r="D904" s="78" t="str">
        <f t="shared" si="91"/>
        <v/>
      </c>
      <c r="E904" s="78" t="str">
        <f t="shared" si="97"/>
        <v/>
      </c>
      <c r="F904" s="78"/>
      <c r="G904" s="78" t="str">
        <f t="shared" si="92"/>
        <v/>
      </c>
      <c r="H904" s="78" t="str">
        <f t="shared" si="93"/>
        <v/>
      </c>
      <c r="I904" s="78" t="str">
        <f t="shared" si="94"/>
        <v/>
      </c>
      <c r="J904" s="78"/>
      <c r="K904" s="78" t="str">
        <f t="shared" si="95"/>
        <v/>
      </c>
      <c r="L904" s="78"/>
      <c r="M904" s="78" t="str">
        <f>IF(B904="","",IF(Rounding="Yes",ROUND(SUM($K$36:K904),2),SUM($K$36:K904)))</f>
        <v/>
      </c>
    </row>
    <row r="905" spans="2:13" ht="20" customHeight="1" x14ac:dyDescent="0.35">
      <c r="B905" s="87" t="str">
        <f t="shared" si="96"/>
        <v/>
      </c>
      <c r="C905" s="106" t="str" cm="1">
        <f t="array" ref="C905">IF(B905="","",_xlfn.IFS(Payment_Freq="Monthly",EDATE(C904,1),Payment_Freq="Annually",EDATE(C904,12),Payment_Freq="Weekly",C904+7,Payment_Freq="Bi-Weekly",C904+14,Payment_Freq="Semi-Monthly",C904+15,Payment_Freq="Semi-Annually",EDATE(C904,6),Payment_Freq="Quarterly",EDATE(C904,4)))</f>
        <v/>
      </c>
      <c r="D905" s="78" t="str">
        <f t="shared" si="91"/>
        <v/>
      </c>
      <c r="E905" s="78" t="str">
        <f t="shared" si="97"/>
        <v/>
      </c>
      <c r="F905" s="78"/>
      <c r="G905" s="78" t="str">
        <f t="shared" si="92"/>
        <v/>
      </c>
      <c r="H905" s="78" t="str">
        <f t="shared" si="93"/>
        <v/>
      </c>
      <c r="I905" s="78" t="str">
        <f t="shared" si="94"/>
        <v/>
      </c>
      <c r="J905" s="78"/>
      <c r="K905" s="78" t="str">
        <f t="shared" si="95"/>
        <v/>
      </c>
      <c r="L905" s="78"/>
      <c r="M905" s="78" t="str">
        <f>IF(B905="","",IF(Rounding="Yes",ROUND(SUM($K$36:K905),2),SUM($K$36:K905)))</f>
        <v/>
      </c>
    </row>
    <row r="906" spans="2:13" ht="20" customHeight="1" x14ac:dyDescent="0.35">
      <c r="B906" s="87" t="str">
        <f t="shared" si="96"/>
        <v/>
      </c>
      <c r="C906" s="106" t="str" cm="1">
        <f t="array" ref="C906">IF(B906="","",_xlfn.IFS(Payment_Freq="Monthly",EDATE(C905,1),Payment_Freq="Annually",EDATE(C905,12),Payment_Freq="Weekly",C905+7,Payment_Freq="Bi-Weekly",C905+14,Payment_Freq="Semi-Monthly",C905+15,Payment_Freq="Semi-Annually",EDATE(C905,6),Payment_Freq="Quarterly",EDATE(C905,4)))</f>
        <v/>
      </c>
      <c r="D906" s="78" t="str">
        <f t="shared" si="91"/>
        <v/>
      </c>
      <c r="E906" s="78" t="str">
        <f t="shared" si="97"/>
        <v/>
      </c>
      <c r="F906" s="78"/>
      <c r="G906" s="78" t="str">
        <f t="shared" si="92"/>
        <v/>
      </c>
      <c r="H906" s="78" t="str">
        <f t="shared" si="93"/>
        <v/>
      </c>
      <c r="I906" s="78" t="str">
        <f t="shared" si="94"/>
        <v/>
      </c>
      <c r="J906" s="78"/>
      <c r="K906" s="78" t="str">
        <f t="shared" si="95"/>
        <v/>
      </c>
      <c r="L906" s="78"/>
      <c r="M906" s="78" t="str">
        <f>IF(B906="","",IF(Rounding="Yes",ROUND(SUM($K$36:K906),2),SUM($K$36:K906)))</f>
        <v/>
      </c>
    </row>
    <row r="907" spans="2:13" ht="20" customHeight="1" x14ac:dyDescent="0.35">
      <c r="B907" s="87" t="str">
        <f t="shared" si="96"/>
        <v/>
      </c>
      <c r="C907" s="106" t="str" cm="1">
        <f t="array" ref="C907">IF(B907="","",_xlfn.IFS(Payment_Freq="Monthly",EDATE(C906,1),Payment_Freq="Annually",EDATE(C906,12),Payment_Freq="Weekly",C906+7,Payment_Freq="Bi-Weekly",C906+14,Payment_Freq="Semi-Monthly",C906+15,Payment_Freq="Semi-Annually",EDATE(C906,6),Payment_Freq="Quarterly",EDATE(C906,4)))</f>
        <v/>
      </c>
      <c r="D907" s="78" t="str">
        <f t="shared" si="91"/>
        <v/>
      </c>
      <c r="E907" s="78" t="str">
        <f t="shared" si="97"/>
        <v/>
      </c>
      <c r="F907" s="78"/>
      <c r="G907" s="78" t="str">
        <f t="shared" si="92"/>
        <v/>
      </c>
      <c r="H907" s="78" t="str">
        <f t="shared" si="93"/>
        <v/>
      </c>
      <c r="I907" s="78" t="str">
        <f t="shared" si="94"/>
        <v/>
      </c>
      <c r="J907" s="78"/>
      <c r="K907" s="78" t="str">
        <f t="shared" si="95"/>
        <v/>
      </c>
      <c r="L907" s="78"/>
      <c r="M907" s="78" t="str">
        <f>IF(B907="","",IF(Rounding="Yes",ROUND(SUM($K$36:K907),2),SUM($K$36:K907)))</f>
        <v/>
      </c>
    </row>
    <row r="908" spans="2:13" ht="20" customHeight="1" x14ac:dyDescent="0.35">
      <c r="B908" s="87" t="str">
        <f t="shared" si="96"/>
        <v/>
      </c>
      <c r="C908" s="106" t="str" cm="1">
        <f t="array" ref="C908">IF(B908="","",_xlfn.IFS(Payment_Freq="Monthly",EDATE(C907,1),Payment_Freq="Annually",EDATE(C907,12),Payment_Freq="Weekly",C907+7,Payment_Freq="Bi-Weekly",C907+14,Payment_Freq="Semi-Monthly",C907+15,Payment_Freq="Semi-Annually",EDATE(C907,6),Payment_Freq="Quarterly",EDATE(C907,4)))</f>
        <v/>
      </c>
      <c r="D908" s="78" t="str">
        <f t="shared" si="91"/>
        <v/>
      </c>
      <c r="E908" s="78" t="str">
        <f t="shared" si="97"/>
        <v/>
      </c>
      <c r="F908" s="78"/>
      <c r="G908" s="78" t="str">
        <f t="shared" si="92"/>
        <v/>
      </c>
      <c r="H908" s="78" t="str">
        <f t="shared" si="93"/>
        <v/>
      </c>
      <c r="I908" s="78" t="str">
        <f t="shared" si="94"/>
        <v/>
      </c>
      <c r="J908" s="78"/>
      <c r="K908" s="78" t="str">
        <f t="shared" si="95"/>
        <v/>
      </c>
      <c r="L908" s="78"/>
      <c r="M908" s="78" t="str">
        <f>IF(B908="","",IF(Rounding="Yes",ROUND(SUM($K$36:K908),2),SUM($K$36:K908)))</f>
        <v/>
      </c>
    </row>
    <row r="909" spans="2:13" ht="20" customHeight="1" x14ac:dyDescent="0.35">
      <c r="B909" s="87" t="str">
        <f t="shared" si="96"/>
        <v/>
      </c>
      <c r="C909" s="106" t="str" cm="1">
        <f t="array" ref="C909">IF(B909="","",_xlfn.IFS(Payment_Freq="Monthly",EDATE(C908,1),Payment_Freq="Annually",EDATE(C908,12),Payment_Freq="Weekly",C908+7,Payment_Freq="Bi-Weekly",C908+14,Payment_Freq="Semi-Monthly",C908+15,Payment_Freq="Semi-Annually",EDATE(C908,6),Payment_Freq="Quarterly",EDATE(C908,4)))</f>
        <v/>
      </c>
      <c r="D909" s="78" t="str">
        <f t="shared" si="91"/>
        <v/>
      </c>
      <c r="E909" s="78" t="str">
        <f t="shared" si="97"/>
        <v/>
      </c>
      <c r="F909" s="78"/>
      <c r="G909" s="78" t="str">
        <f t="shared" si="92"/>
        <v/>
      </c>
      <c r="H909" s="78" t="str">
        <f t="shared" si="93"/>
        <v/>
      </c>
      <c r="I909" s="78" t="str">
        <f t="shared" si="94"/>
        <v/>
      </c>
      <c r="J909" s="78"/>
      <c r="K909" s="78" t="str">
        <f t="shared" si="95"/>
        <v/>
      </c>
      <c r="L909" s="78"/>
      <c r="M909" s="78" t="str">
        <f>IF(B909="","",IF(Rounding="Yes",ROUND(SUM($K$36:K909),2),SUM($K$36:K909)))</f>
        <v/>
      </c>
    </row>
    <row r="910" spans="2:13" ht="20" customHeight="1" x14ac:dyDescent="0.35">
      <c r="B910" s="87" t="str">
        <f t="shared" si="96"/>
        <v/>
      </c>
      <c r="C910" s="106" t="str" cm="1">
        <f t="array" ref="C910">IF(B910="","",_xlfn.IFS(Payment_Freq="Monthly",EDATE(C909,1),Payment_Freq="Annually",EDATE(C909,12),Payment_Freq="Weekly",C909+7,Payment_Freq="Bi-Weekly",C909+14,Payment_Freq="Semi-Monthly",C909+15,Payment_Freq="Semi-Annually",EDATE(C909,6),Payment_Freq="Quarterly",EDATE(C909,4)))</f>
        <v/>
      </c>
      <c r="D910" s="78" t="str">
        <f t="shared" si="91"/>
        <v/>
      </c>
      <c r="E910" s="78" t="str">
        <f t="shared" si="97"/>
        <v/>
      </c>
      <c r="F910" s="78"/>
      <c r="G910" s="78" t="str">
        <f t="shared" si="92"/>
        <v/>
      </c>
      <c r="H910" s="78" t="str">
        <f t="shared" si="93"/>
        <v/>
      </c>
      <c r="I910" s="78" t="str">
        <f t="shared" si="94"/>
        <v/>
      </c>
      <c r="J910" s="78"/>
      <c r="K910" s="78" t="str">
        <f t="shared" si="95"/>
        <v/>
      </c>
      <c r="L910" s="78"/>
      <c r="M910" s="78" t="str">
        <f>IF(B910="","",IF(Rounding="Yes",ROUND(SUM($K$36:K910),2),SUM($K$36:K910)))</f>
        <v/>
      </c>
    </row>
    <row r="911" spans="2:13" ht="20" customHeight="1" x14ac:dyDescent="0.35">
      <c r="B911" s="87" t="str">
        <f t="shared" si="96"/>
        <v/>
      </c>
      <c r="C911" s="106" t="str" cm="1">
        <f t="array" ref="C911">IF(B911="","",_xlfn.IFS(Payment_Freq="Monthly",EDATE(C910,1),Payment_Freq="Annually",EDATE(C910,12),Payment_Freq="Weekly",C910+7,Payment_Freq="Bi-Weekly",C910+14,Payment_Freq="Semi-Monthly",C910+15,Payment_Freq="Semi-Annually",EDATE(C910,6),Payment_Freq="Quarterly",EDATE(C910,4)))</f>
        <v/>
      </c>
      <c r="D911" s="78" t="str">
        <f t="shared" si="91"/>
        <v/>
      </c>
      <c r="E911" s="78" t="str">
        <f t="shared" si="97"/>
        <v/>
      </c>
      <c r="F911" s="78"/>
      <c r="G911" s="78" t="str">
        <f t="shared" si="92"/>
        <v/>
      </c>
      <c r="H911" s="78" t="str">
        <f t="shared" si="93"/>
        <v/>
      </c>
      <c r="I911" s="78" t="str">
        <f t="shared" si="94"/>
        <v/>
      </c>
      <c r="J911" s="78"/>
      <c r="K911" s="78" t="str">
        <f t="shared" si="95"/>
        <v/>
      </c>
      <c r="L911" s="78"/>
      <c r="M911" s="78" t="str">
        <f>IF(B911="","",IF(Rounding="Yes",ROUND(SUM($K$36:K911),2),SUM($K$36:K911)))</f>
        <v/>
      </c>
    </row>
    <row r="912" spans="2:13" ht="20" customHeight="1" x14ac:dyDescent="0.35">
      <c r="B912" s="87" t="str">
        <f t="shared" si="96"/>
        <v/>
      </c>
      <c r="C912" s="106" t="str" cm="1">
        <f t="array" ref="C912">IF(B912="","",_xlfn.IFS(Payment_Freq="Monthly",EDATE(C911,1),Payment_Freq="Annually",EDATE(C911,12),Payment_Freq="Weekly",C911+7,Payment_Freq="Bi-Weekly",C911+14,Payment_Freq="Semi-Monthly",C911+15,Payment_Freq="Semi-Annually",EDATE(C911,6),Payment_Freq="Quarterly",EDATE(C911,4)))</f>
        <v/>
      </c>
      <c r="D912" s="78" t="str">
        <f t="shared" si="91"/>
        <v/>
      </c>
      <c r="E912" s="78" t="str">
        <f t="shared" si="97"/>
        <v/>
      </c>
      <c r="F912" s="78"/>
      <c r="G912" s="78" t="str">
        <f t="shared" si="92"/>
        <v/>
      </c>
      <c r="H912" s="78" t="str">
        <f t="shared" si="93"/>
        <v/>
      </c>
      <c r="I912" s="78" t="str">
        <f t="shared" si="94"/>
        <v/>
      </c>
      <c r="J912" s="78"/>
      <c r="K912" s="78" t="str">
        <f t="shared" si="95"/>
        <v/>
      </c>
      <c r="L912" s="78"/>
      <c r="M912" s="78" t="str">
        <f>IF(B912="","",IF(Rounding="Yes",ROUND(SUM($K$36:K912),2),SUM($K$36:K912)))</f>
        <v/>
      </c>
    </row>
    <row r="913" spans="2:13" ht="20" customHeight="1" x14ac:dyDescent="0.35">
      <c r="B913" s="87" t="str">
        <f t="shared" si="96"/>
        <v/>
      </c>
      <c r="C913" s="106" t="str" cm="1">
        <f t="array" ref="C913">IF(B913="","",_xlfn.IFS(Payment_Freq="Monthly",EDATE(C912,1),Payment_Freq="Annually",EDATE(C912,12),Payment_Freq="Weekly",C912+7,Payment_Freq="Bi-Weekly",C912+14,Payment_Freq="Semi-Monthly",C912+15,Payment_Freq="Semi-Annually",EDATE(C912,6),Payment_Freq="Quarterly",EDATE(C912,4)))</f>
        <v/>
      </c>
      <c r="D913" s="78" t="str">
        <f t="shared" si="91"/>
        <v/>
      </c>
      <c r="E913" s="78" t="str">
        <f t="shared" si="97"/>
        <v/>
      </c>
      <c r="F913" s="78"/>
      <c r="G913" s="78" t="str">
        <f t="shared" si="92"/>
        <v/>
      </c>
      <c r="H913" s="78" t="str">
        <f t="shared" si="93"/>
        <v/>
      </c>
      <c r="I913" s="78" t="str">
        <f t="shared" si="94"/>
        <v/>
      </c>
      <c r="J913" s="78"/>
      <c r="K913" s="78" t="str">
        <f t="shared" si="95"/>
        <v/>
      </c>
      <c r="L913" s="78"/>
      <c r="M913" s="78" t="str">
        <f>IF(B913="","",IF(Rounding="Yes",ROUND(SUM($K$36:K913),2),SUM($K$36:K913)))</f>
        <v/>
      </c>
    </row>
    <row r="914" spans="2:13" ht="20" customHeight="1" x14ac:dyDescent="0.35">
      <c r="B914" s="87" t="str">
        <f t="shared" si="96"/>
        <v/>
      </c>
      <c r="C914" s="106" t="str" cm="1">
        <f t="array" ref="C914">IF(B914="","",_xlfn.IFS(Payment_Freq="Monthly",EDATE(C913,1),Payment_Freq="Annually",EDATE(C913,12),Payment_Freq="Weekly",C913+7,Payment_Freq="Bi-Weekly",C913+14,Payment_Freq="Semi-Monthly",C913+15,Payment_Freq="Semi-Annually",EDATE(C913,6),Payment_Freq="Quarterly",EDATE(C913,4)))</f>
        <v/>
      </c>
      <c r="D914" s="78" t="str">
        <f t="shared" si="91"/>
        <v/>
      </c>
      <c r="E914" s="78" t="str">
        <f t="shared" si="97"/>
        <v/>
      </c>
      <c r="F914" s="78"/>
      <c r="G914" s="78" t="str">
        <f t="shared" si="92"/>
        <v/>
      </c>
      <c r="H914" s="78" t="str">
        <f t="shared" si="93"/>
        <v/>
      </c>
      <c r="I914" s="78" t="str">
        <f t="shared" si="94"/>
        <v/>
      </c>
      <c r="J914" s="78"/>
      <c r="K914" s="78" t="str">
        <f t="shared" si="95"/>
        <v/>
      </c>
      <c r="L914" s="78"/>
      <c r="M914" s="78" t="str">
        <f>IF(B914="","",IF(Rounding="Yes",ROUND(SUM($K$36:K914),2),SUM($K$36:K914)))</f>
        <v/>
      </c>
    </row>
    <row r="915" spans="2:13" ht="20" customHeight="1" x14ac:dyDescent="0.35">
      <c r="B915" s="87" t="str">
        <f t="shared" si="96"/>
        <v/>
      </c>
      <c r="C915" s="106" t="str" cm="1">
        <f t="array" ref="C915">IF(B915="","",_xlfn.IFS(Payment_Freq="Monthly",EDATE(C914,1),Payment_Freq="Annually",EDATE(C914,12),Payment_Freq="Weekly",C914+7,Payment_Freq="Bi-Weekly",C914+14,Payment_Freq="Semi-Monthly",C914+15,Payment_Freq="Semi-Annually",EDATE(C914,6),Payment_Freq="Quarterly",EDATE(C914,4)))</f>
        <v/>
      </c>
      <c r="D915" s="78" t="str">
        <f t="shared" si="91"/>
        <v/>
      </c>
      <c r="E915" s="78" t="str">
        <f t="shared" si="97"/>
        <v/>
      </c>
      <c r="F915" s="78"/>
      <c r="G915" s="78" t="str">
        <f t="shared" si="92"/>
        <v/>
      </c>
      <c r="H915" s="78" t="str">
        <f t="shared" si="93"/>
        <v/>
      </c>
      <c r="I915" s="78" t="str">
        <f t="shared" si="94"/>
        <v/>
      </c>
      <c r="J915" s="78"/>
      <c r="K915" s="78" t="str">
        <f t="shared" si="95"/>
        <v/>
      </c>
      <c r="L915" s="78"/>
      <c r="M915" s="78" t="str">
        <f>IF(B915="","",IF(Rounding="Yes",ROUND(SUM($K$36:K915),2),SUM($K$36:K915)))</f>
        <v/>
      </c>
    </row>
    <row r="916" spans="2:13" ht="20" customHeight="1" x14ac:dyDescent="0.35">
      <c r="B916" s="87" t="str">
        <f t="shared" si="96"/>
        <v/>
      </c>
      <c r="C916" s="106" t="str" cm="1">
        <f t="array" ref="C916">IF(B916="","",_xlfn.IFS(Payment_Freq="Monthly",EDATE(C915,1),Payment_Freq="Annually",EDATE(C915,12),Payment_Freq="Weekly",C915+7,Payment_Freq="Bi-Weekly",C915+14,Payment_Freq="Semi-Monthly",C915+15,Payment_Freq="Semi-Annually",EDATE(C915,6),Payment_Freq="Quarterly",EDATE(C915,4)))</f>
        <v/>
      </c>
      <c r="D916" s="78" t="str">
        <f t="shared" si="91"/>
        <v/>
      </c>
      <c r="E916" s="78" t="str">
        <f t="shared" si="97"/>
        <v/>
      </c>
      <c r="F916" s="78"/>
      <c r="G916" s="78" t="str">
        <f t="shared" si="92"/>
        <v/>
      </c>
      <c r="H916" s="78" t="str">
        <f t="shared" si="93"/>
        <v/>
      </c>
      <c r="I916" s="78" t="str">
        <f t="shared" si="94"/>
        <v/>
      </c>
      <c r="J916" s="78"/>
      <c r="K916" s="78" t="str">
        <f t="shared" si="95"/>
        <v/>
      </c>
      <c r="L916" s="78"/>
      <c r="M916" s="78" t="str">
        <f>IF(B916="","",IF(Rounding="Yes",ROUND(SUM($K$36:K916),2),SUM($K$36:K916)))</f>
        <v/>
      </c>
    </row>
    <row r="917" spans="2:13" ht="20" customHeight="1" x14ac:dyDescent="0.35">
      <c r="B917" s="87" t="str">
        <f t="shared" si="96"/>
        <v/>
      </c>
      <c r="C917" s="106" t="str" cm="1">
        <f t="array" ref="C917">IF(B917="","",_xlfn.IFS(Payment_Freq="Monthly",EDATE(C916,1),Payment_Freq="Annually",EDATE(C916,12),Payment_Freq="Weekly",C916+7,Payment_Freq="Bi-Weekly",C916+14,Payment_Freq="Semi-Monthly",C916+15,Payment_Freq="Semi-Annually",EDATE(C916,6),Payment_Freq="Quarterly",EDATE(C916,4)))</f>
        <v/>
      </c>
      <c r="D917" s="78" t="str">
        <f t="shared" si="91"/>
        <v/>
      </c>
      <c r="E917" s="78" t="str">
        <f t="shared" si="97"/>
        <v/>
      </c>
      <c r="F917" s="78"/>
      <c r="G917" s="78" t="str">
        <f t="shared" si="92"/>
        <v/>
      </c>
      <c r="H917" s="78" t="str">
        <f t="shared" si="93"/>
        <v/>
      </c>
      <c r="I917" s="78" t="str">
        <f t="shared" si="94"/>
        <v/>
      </c>
      <c r="J917" s="78"/>
      <c r="K917" s="78" t="str">
        <f t="shared" si="95"/>
        <v/>
      </c>
      <c r="L917" s="78"/>
      <c r="M917" s="78" t="str">
        <f>IF(B917="","",IF(Rounding="Yes",ROUND(SUM($K$36:K917),2),SUM($K$36:K917)))</f>
        <v/>
      </c>
    </row>
    <row r="918" spans="2:13" ht="20" customHeight="1" x14ac:dyDescent="0.35">
      <c r="B918" s="87" t="str">
        <f t="shared" si="96"/>
        <v/>
      </c>
      <c r="C918" s="106" t="str" cm="1">
        <f t="array" ref="C918">IF(B918="","",_xlfn.IFS(Payment_Freq="Monthly",EDATE(C917,1),Payment_Freq="Annually",EDATE(C917,12),Payment_Freq="Weekly",C917+7,Payment_Freq="Bi-Weekly",C917+14,Payment_Freq="Semi-Monthly",C917+15,Payment_Freq="Semi-Annually",EDATE(C917,6),Payment_Freq="Quarterly",EDATE(C917,4)))</f>
        <v/>
      </c>
      <c r="D918" s="78" t="str">
        <f t="shared" si="91"/>
        <v/>
      </c>
      <c r="E918" s="78" t="str">
        <f t="shared" si="97"/>
        <v/>
      </c>
      <c r="F918" s="78"/>
      <c r="G918" s="78" t="str">
        <f t="shared" si="92"/>
        <v/>
      </c>
      <c r="H918" s="78" t="str">
        <f t="shared" si="93"/>
        <v/>
      </c>
      <c r="I918" s="78" t="str">
        <f t="shared" si="94"/>
        <v/>
      </c>
      <c r="J918" s="78"/>
      <c r="K918" s="78" t="str">
        <f t="shared" si="95"/>
        <v/>
      </c>
      <c r="L918" s="78"/>
      <c r="M918" s="78" t="str">
        <f>IF(B918="","",IF(Rounding="Yes",ROUND(SUM($K$36:K918),2),SUM($K$36:K918)))</f>
        <v/>
      </c>
    </row>
    <row r="919" spans="2:13" ht="20" customHeight="1" x14ac:dyDescent="0.35">
      <c r="B919" s="87" t="str">
        <f t="shared" si="96"/>
        <v/>
      </c>
      <c r="C919" s="106" t="str" cm="1">
        <f t="array" ref="C919">IF(B919="","",_xlfn.IFS(Payment_Freq="Monthly",EDATE(C918,1),Payment_Freq="Annually",EDATE(C918,12),Payment_Freq="Weekly",C918+7,Payment_Freq="Bi-Weekly",C918+14,Payment_Freq="Semi-Monthly",C918+15,Payment_Freq="Semi-Annually",EDATE(C918,6),Payment_Freq="Quarterly",EDATE(C918,4)))</f>
        <v/>
      </c>
      <c r="D919" s="78" t="str">
        <f t="shared" si="91"/>
        <v/>
      </c>
      <c r="E919" s="78" t="str">
        <f t="shared" si="97"/>
        <v/>
      </c>
      <c r="F919" s="78"/>
      <c r="G919" s="78" t="str">
        <f t="shared" si="92"/>
        <v/>
      </c>
      <c r="H919" s="78" t="str">
        <f t="shared" si="93"/>
        <v/>
      </c>
      <c r="I919" s="78" t="str">
        <f t="shared" si="94"/>
        <v/>
      </c>
      <c r="J919" s="78"/>
      <c r="K919" s="78" t="str">
        <f t="shared" si="95"/>
        <v/>
      </c>
      <c r="L919" s="78"/>
      <c r="M919" s="78" t="str">
        <f>IF(B919="","",IF(Rounding="Yes",ROUND(SUM($K$36:K919),2),SUM($K$36:K919)))</f>
        <v/>
      </c>
    </row>
    <row r="920" spans="2:13" ht="20" customHeight="1" x14ac:dyDescent="0.35">
      <c r="B920" s="87" t="str">
        <f t="shared" si="96"/>
        <v/>
      </c>
      <c r="C920" s="106" t="str" cm="1">
        <f t="array" ref="C920">IF(B920="","",_xlfn.IFS(Payment_Freq="Monthly",EDATE(C919,1),Payment_Freq="Annually",EDATE(C919,12),Payment_Freq="Weekly",C919+7,Payment_Freq="Bi-Weekly",C919+14,Payment_Freq="Semi-Monthly",C919+15,Payment_Freq="Semi-Annually",EDATE(C919,6),Payment_Freq="Quarterly",EDATE(C919,4)))</f>
        <v/>
      </c>
      <c r="D920" s="78" t="str">
        <f t="shared" si="91"/>
        <v/>
      </c>
      <c r="E920" s="78" t="str">
        <f t="shared" si="97"/>
        <v/>
      </c>
      <c r="F920" s="78"/>
      <c r="G920" s="78" t="str">
        <f t="shared" si="92"/>
        <v/>
      </c>
      <c r="H920" s="78" t="str">
        <f t="shared" si="93"/>
        <v/>
      </c>
      <c r="I920" s="78" t="str">
        <f t="shared" si="94"/>
        <v/>
      </c>
      <c r="J920" s="78"/>
      <c r="K920" s="78" t="str">
        <f t="shared" si="95"/>
        <v/>
      </c>
      <c r="L920" s="78"/>
      <c r="M920" s="78" t="str">
        <f>IF(B920="","",IF(Rounding="Yes",ROUND(SUM($K$36:K920),2),SUM($K$36:K920)))</f>
        <v/>
      </c>
    </row>
    <row r="921" spans="2:13" ht="20" customHeight="1" x14ac:dyDescent="0.35">
      <c r="B921" s="87" t="str">
        <f t="shared" si="96"/>
        <v/>
      </c>
      <c r="C921" s="106" t="str" cm="1">
        <f t="array" ref="C921">IF(B921="","",_xlfn.IFS(Payment_Freq="Monthly",EDATE(C920,1),Payment_Freq="Annually",EDATE(C920,12),Payment_Freq="Weekly",C920+7,Payment_Freq="Bi-Weekly",C920+14,Payment_Freq="Semi-Monthly",C920+15,Payment_Freq="Semi-Annually",EDATE(C920,6),Payment_Freq="Quarterly",EDATE(C920,4)))</f>
        <v/>
      </c>
      <c r="D921" s="78" t="str">
        <f t="shared" si="91"/>
        <v/>
      </c>
      <c r="E921" s="78" t="str">
        <f t="shared" si="97"/>
        <v/>
      </c>
      <c r="F921" s="78"/>
      <c r="G921" s="78" t="str">
        <f t="shared" si="92"/>
        <v/>
      </c>
      <c r="H921" s="78" t="str">
        <f t="shared" si="93"/>
        <v/>
      </c>
      <c r="I921" s="78" t="str">
        <f t="shared" si="94"/>
        <v/>
      </c>
      <c r="J921" s="78"/>
      <c r="K921" s="78" t="str">
        <f t="shared" si="95"/>
        <v/>
      </c>
      <c r="L921" s="78"/>
      <c r="M921" s="78" t="str">
        <f>IF(B921="","",IF(Rounding="Yes",ROUND(SUM($K$36:K921),2),SUM($K$36:K921)))</f>
        <v/>
      </c>
    </row>
    <row r="922" spans="2:13" ht="20" customHeight="1" x14ac:dyDescent="0.35">
      <c r="B922" s="87" t="str">
        <f t="shared" si="96"/>
        <v/>
      </c>
      <c r="C922" s="106" t="str" cm="1">
        <f t="array" ref="C922">IF(B922="","",_xlfn.IFS(Payment_Freq="Monthly",EDATE(C921,1),Payment_Freq="Annually",EDATE(C921,12),Payment_Freq="Weekly",C921+7,Payment_Freq="Bi-Weekly",C921+14,Payment_Freq="Semi-Monthly",C921+15,Payment_Freq="Semi-Annually",EDATE(C921,6),Payment_Freq="Quarterly",EDATE(C921,4)))</f>
        <v/>
      </c>
      <c r="D922" s="78" t="str">
        <f t="shared" si="91"/>
        <v/>
      </c>
      <c r="E922" s="78" t="str">
        <f t="shared" si="97"/>
        <v/>
      </c>
      <c r="F922" s="78"/>
      <c r="G922" s="78" t="str">
        <f t="shared" si="92"/>
        <v/>
      </c>
      <c r="H922" s="78" t="str">
        <f t="shared" si="93"/>
        <v/>
      </c>
      <c r="I922" s="78" t="str">
        <f t="shared" si="94"/>
        <v/>
      </c>
      <c r="J922" s="78"/>
      <c r="K922" s="78" t="str">
        <f t="shared" si="95"/>
        <v/>
      </c>
      <c r="L922" s="78"/>
      <c r="M922" s="78" t="str">
        <f>IF(B922="","",IF(Rounding="Yes",ROUND(SUM($K$36:K922),2),SUM($K$36:K922)))</f>
        <v/>
      </c>
    </row>
    <row r="923" spans="2:13" ht="20" customHeight="1" x14ac:dyDescent="0.35">
      <c r="B923" s="87" t="str">
        <f t="shared" si="96"/>
        <v/>
      </c>
      <c r="C923" s="106" t="str" cm="1">
        <f t="array" ref="C923">IF(B923="","",_xlfn.IFS(Payment_Freq="Monthly",EDATE(C922,1),Payment_Freq="Annually",EDATE(C922,12),Payment_Freq="Weekly",C922+7,Payment_Freq="Bi-Weekly",C922+14,Payment_Freq="Semi-Monthly",C922+15,Payment_Freq="Semi-Annually",EDATE(C922,6),Payment_Freq="Quarterly",EDATE(C922,4)))</f>
        <v/>
      </c>
      <c r="D923" s="78" t="str">
        <f t="shared" si="91"/>
        <v/>
      </c>
      <c r="E923" s="78" t="str">
        <f t="shared" si="97"/>
        <v/>
      </c>
      <c r="F923" s="78"/>
      <c r="G923" s="78" t="str">
        <f t="shared" si="92"/>
        <v/>
      </c>
      <c r="H923" s="78" t="str">
        <f t="shared" si="93"/>
        <v/>
      </c>
      <c r="I923" s="78" t="str">
        <f t="shared" si="94"/>
        <v/>
      </c>
      <c r="J923" s="78"/>
      <c r="K923" s="78" t="str">
        <f t="shared" si="95"/>
        <v/>
      </c>
      <c r="L923" s="78"/>
      <c r="M923" s="78" t="str">
        <f>IF(B923="","",IF(Rounding="Yes",ROUND(SUM($K$36:K923),2),SUM($K$36:K923)))</f>
        <v/>
      </c>
    </row>
    <row r="924" spans="2:13" ht="20" customHeight="1" x14ac:dyDescent="0.35">
      <c r="B924" s="87" t="str">
        <f t="shared" si="96"/>
        <v/>
      </c>
      <c r="C924" s="106" t="str" cm="1">
        <f t="array" ref="C924">IF(B924="","",_xlfn.IFS(Payment_Freq="Monthly",EDATE(C923,1),Payment_Freq="Annually",EDATE(C923,12),Payment_Freq="Weekly",C923+7,Payment_Freq="Bi-Weekly",C923+14,Payment_Freq="Semi-Monthly",C923+15,Payment_Freq="Semi-Annually",EDATE(C923,6),Payment_Freq="Quarterly",EDATE(C923,4)))</f>
        <v/>
      </c>
      <c r="D924" s="78" t="str">
        <f t="shared" si="91"/>
        <v/>
      </c>
      <c r="E924" s="78" t="str">
        <f t="shared" si="97"/>
        <v/>
      </c>
      <c r="F924" s="78"/>
      <c r="G924" s="78" t="str">
        <f t="shared" si="92"/>
        <v/>
      </c>
      <c r="H924" s="78" t="str">
        <f t="shared" si="93"/>
        <v/>
      </c>
      <c r="I924" s="78" t="str">
        <f t="shared" si="94"/>
        <v/>
      </c>
      <c r="J924" s="78"/>
      <c r="K924" s="78" t="str">
        <f t="shared" si="95"/>
        <v/>
      </c>
      <c r="L924" s="78"/>
      <c r="M924" s="78" t="str">
        <f>IF(B924="","",IF(Rounding="Yes",ROUND(SUM($K$36:K924),2),SUM($K$36:K924)))</f>
        <v/>
      </c>
    </row>
    <row r="925" spans="2:13" ht="20" customHeight="1" x14ac:dyDescent="0.35">
      <c r="B925" s="87" t="str">
        <f t="shared" si="96"/>
        <v/>
      </c>
      <c r="C925" s="106" t="str" cm="1">
        <f t="array" ref="C925">IF(B925="","",_xlfn.IFS(Payment_Freq="Monthly",EDATE(C924,1),Payment_Freq="Annually",EDATE(C924,12),Payment_Freq="Weekly",C924+7,Payment_Freq="Bi-Weekly",C924+14,Payment_Freq="Semi-Monthly",C924+15,Payment_Freq="Semi-Annually",EDATE(C924,6),Payment_Freq="Quarterly",EDATE(C924,4)))</f>
        <v/>
      </c>
      <c r="D925" s="78" t="str">
        <f t="shared" si="91"/>
        <v/>
      </c>
      <c r="E925" s="78" t="str">
        <f t="shared" si="97"/>
        <v/>
      </c>
      <c r="F925" s="78"/>
      <c r="G925" s="78" t="str">
        <f t="shared" si="92"/>
        <v/>
      </c>
      <c r="H925" s="78" t="str">
        <f t="shared" si="93"/>
        <v/>
      </c>
      <c r="I925" s="78" t="str">
        <f t="shared" si="94"/>
        <v/>
      </c>
      <c r="J925" s="78"/>
      <c r="K925" s="78" t="str">
        <f t="shared" si="95"/>
        <v/>
      </c>
      <c r="L925" s="78"/>
      <c r="M925" s="78" t="str">
        <f>IF(B925="","",IF(Rounding="Yes",ROUND(SUM($K$36:K925),2),SUM($K$36:K925)))</f>
        <v/>
      </c>
    </row>
    <row r="926" spans="2:13" ht="20" customHeight="1" x14ac:dyDescent="0.35">
      <c r="B926" s="87" t="str">
        <f t="shared" si="96"/>
        <v/>
      </c>
      <c r="C926" s="106" t="str" cm="1">
        <f t="array" ref="C926">IF(B926="","",_xlfn.IFS(Payment_Freq="Monthly",EDATE(C925,1),Payment_Freq="Annually",EDATE(C925,12),Payment_Freq="Weekly",C925+7,Payment_Freq="Bi-Weekly",C925+14,Payment_Freq="Semi-Monthly",C925+15,Payment_Freq="Semi-Annually",EDATE(C925,6),Payment_Freq="Quarterly",EDATE(C925,4)))</f>
        <v/>
      </c>
      <c r="D926" s="78" t="str">
        <f t="shared" si="91"/>
        <v/>
      </c>
      <c r="E926" s="78" t="str">
        <f t="shared" si="97"/>
        <v/>
      </c>
      <c r="F926" s="78"/>
      <c r="G926" s="78" t="str">
        <f t="shared" si="92"/>
        <v/>
      </c>
      <c r="H926" s="78" t="str">
        <f t="shared" si="93"/>
        <v/>
      </c>
      <c r="I926" s="78" t="str">
        <f t="shared" si="94"/>
        <v/>
      </c>
      <c r="J926" s="78"/>
      <c r="K926" s="78" t="str">
        <f t="shared" si="95"/>
        <v/>
      </c>
      <c r="L926" s="78"/>
      <c r="M926" s="78" t="str">
        <f>IF(B926="","",IF(Rounding="Yes",ROUND(SUM($K$36:K926),2),SUM($K$36:K926)))</f>
        <v/>
      </c>
    </row>
    <row r="927" spans="2:13" ht="20" customHeight="1" x14ac:dyDescent="0.35">
      <c r="B927" s="87" t="str">
        <f t="shared" si="96"/>
        <v/>
      </c>
      <c r="C927" s="106" t="str" cm="1">
        <f t="array" ref="C927">IF(B927="","",_xlfn.IFS(Payment_Freq="Monthly",EDATE(C926,1),Payment_Freq="Annually",EDATE(C926,12),Payment_Freq="Weekly",C926+7,Payment_Freq="Bi-Weekly",C926+14,Payment_Freq="Semi-Monthly",C926+15,Payment_Freq="Semi-Annually",EDATE(C926,6),Payment_Freq="Quarterly",EDATE(C926,4)))</f>
        <v/>
      </c>
      <c r="D927" s="78" t="str">
        <f t="shared" si="91"/>
        <v/>
      </c>
      <c r="E927" s="78" t="str">
        <f t="shared" si="97"/>
        <v/>
      </c>
      <c r="F927" s="78"/>
      <c r="G927" s="78" t="str">
        <f t="shared" si="92"/>
        <v/>
      </c>
      <c r="H927" s="78" t="str">
        <f t="shared" si="93"/>
        <v/>
      </c>
      <c r="I927" s="78" t="str">
        <f t="shared" si="94"/>
        <v/>
      </c>
      <c r="J927" s="78"/>
      <c r="K927" s="78" t="str">
        <f t="shared" si="95"/>
        <v/>
      </c>
      <c r="L927" s="78"/>
      <c r="M927" s="78" t="str">
        <f>IF(B927="","",IF(Rounding="Yes",ROUND(SUM($K$36:K927),2),SUM($K$36:K927)))</f>
        <v/>
      </c>
    </row>
    <row r="928" spans="2:13" ht="20" customHeight="1" x14ac:dyDescent="0.35">
      <c r="B928" s="87" t="str">
        <f t="shared" si="96"/>
        <v/>
      </c>
      <c r="C928" s="106" t="str" cm="1">
        <f t="array" ref="C928">IF(B928="","",_xlfn.IFS(Payment_Freq="Monthly",EDATE(C927,1),Payment_Freq="Annually",EDATE(C927,12),Payment_Freq="Weekly",C927+7,Payment_Freq="Bi-Weekly",C927+14,Payment_Freq="Semi-Monthly",C927+15,Payment_Freq="Semi-Annually",EDATE(C927,6),Payment_Freq="Quarterly",EDATE(C927,4)))</f>
        <v/>
      </c>
      <c r="D928" s="78" t="str">
        <f t="shared" si="91"/>
        <v/>
      </c>
      <c r="E928" s="78" t="str">
        <f t="shared" si="97"/>
        <v/>
      </c>
      <c r="F928" s="78"/>
      <c r="G928" s="78" t="str">
        <f t="shared" si="92"/>
        <v/>
      </c>
      <c r="H928" s="78" t="str">
        <f t="shared" si="93"/>
        <v/>
      </c>
      <c r="I928" s="78" t="str">
        <f t="shared" si="94"/>
        <v/>
      </c>
      <c r="J928" s="78"/>
      <c r="K928" s="78" t="str">
        <f t="shared" si="95"/>
        <v/>
      </c>
      <c r="L928" s="78"/>
      <c r="M928" s="78" t="str">
        <f>IF(B928="","",IF(Rounding="Yes",ROUND(SUM($K$36:K928),2),SUM($K$36:K928)))</f>
        <v/>
      </c>
    </row>
    <row r="929" spans="2:13" ht="20" customHeight="1" x14ac:dyDescent="0.35">
      <c r="B929" s="87" t="str">
        <f t="shared" si="96"/>
        <v/>
      </c>
      <c r="C929" s="106" t="str" cm="1">
        <f t="array" ref="C929">IF(B929="","",_xlfn.IFS(Payment_Freq="Monthly",EDATE(C928,1),Payment_Freq="Annually",EDATE(C928,12),Payment_Freq="Weekly",C928+7,Payment_Freq="Bi-Weekly",C928+14,Payment_Freq="Semi-Monthly",C928+15,Payment_Freq="Semi-Annually",EDATE(C928,6),Payment_Freq="Quarterly",EDATE(C928,4)))</f>
        <v/>
      </c>
      <c r="D929" s="78" t="str">
        <f t="shared" si="91"/>
        <v/>
      </c>
      <c r="E929" s="78" t="str">
        <f t="shared" si="97"/>
        <v/>
      </c>
      <c r="F929" s="78"/>
      <c r="G929" s="78" t="str">
        <f t="shared" si="92"/>
        <v/>
      </c>
      <c r="H929" s="78" t="str">
        <f t="shared" si="93"/>
        <v/>
      </c>
      <c r="I929" s="78" t="str">
        <f t="shared" si="94"/>
        <v/>
      </c>
      <c r="J929" s="78"/>
      <c r="K929" s="78" t="str">
        <f t="shared" si="95"/>
        <v/>
      </c>
      <c r="L929" s="78"/>
      <c r="M929" s="78" t="str">
        <f>IF(B929="","",IF(Rounding="Yes",ROUND(SUM($K$36:K929),2),SUM($K$36:K929)))</f>
        <v/>
      </c>
    </row>
    <row r="930" spans="2:13" ht="20" customHeight="1" x14ac:dyDescent="0.35">
      <c r="B930" s="87" t="str">
        <f t="shared" si="96"/>
        <v/>
      </c>
      <c r="C930" s="106" t="str" cm="1">
        <f t="array" ref="C930">IF(B930="","",_xlfn.IFS(Payment_Freq="Monthly",EDATE(C929,1),Payment_Freq="Annually",EDATE(C929,12),Payment_Freq="Weekly",C929+7,Payment_Freq="Bi-Weekly",C929+14,Payment_Freq="Semi-Monthly",C929+15,Payment_Freq="Semi-Annually",EDATE(C929,6),Payment_Freq="Quarterly",EDATE(C929,4)))</f>
        <v/>
      </c>
      <c r="D930" s="78" t="str">
        <f t="shared" si="91"/>
        <v/>
      </c>
      <c r="E930" s="78" t="str">
        <f t="shared" si="97"/>
        <v/>
      </c>
      <c r="F930" s="78"/>
      <c r="G930" s="78" t="str">
        <f t="shared" si="92"/>
        <v/>
      </c>
      <c r="H930" s="78" t="str">
        <f t="shared" si="93"/>
        <v/>
      </c>
      <c r="I930" s="78" t="str">
        <f t="shared" si="94"/>
        <v/>
      </c>
      <c r="J930" s="78"/>
      <c r="K930" s="78" t="str">
        <f t="shared" si="95"/>
        <v/>
      </c>
      <c r="L930" s="78"/>
      <c r="M930" s="78" t="str">
        <f>IF(B930="","",IF(Rounding="Yes",ROUND(SUM($K$36:K930),2),SUM($K$36:K930)))</f>
        <v/>
      </c>
    </row>
    <row r="931" spans="2:13" ht="20" customHeight="1" x14ac:dyDescent="0.35">
      <c r="B931" s="87" t="str">
        <f t="shared" si="96"/>
        <v/>
      </c>
      <c r="C931" s="106" t="str" cm="1">
        <f t="array" ref="C931">IF(B931="","",_xlfn.IFS(Payment_Freq="Monthly",EDATE(C930,1),Payment_Freq="Annually",EDATE(C930,12),Payment_Freq="Weekly",C930+7,Payment_Freq="Bi-Weekly",C930+14,Payment_Freq="Semi-Monthly",C930+15,Payment_Freq="Semi-Annually",EDATE(C930,6),Payment_Freq="Quarterly",EDATE(C930,4)))</f>
        <v/>
      </c>
      <c r="D931" s="78" t="str">
        <f t="shared" si="91"/>
        <v/>
      </c>
      <c r="E931" s="78" t="str">
        <f t="shared" si="97"/>
        <v/>
      </c>
      <c r="F931" s="78"/>
      <c r="G931" s="78" t="str">
        <f t="shared" si="92"/>
        <v/>
      </c>
      <c r="H931" s="78" t="str">
        <f t="shared" si="93"/>
        <v/>
      </c>
      <c r="I931" s="78" t="str">
        <f t="shared" si="94"/>
        <v/>
      </c>
      <c r="J931" s="78"/>
      <c r="K931" s="78" t="str">
        <f t="shared" si="95"/>
        <v/>
      </c>
      <c r="L931" s="78"/>
      <c r="M931" s="78" t="str">
        <f>IF(B931="","",IF(Rounding="Yes",ROUND(SUM($K$36:K931),2),SUM($K$36:K931)))</f>
        <v/>
      </c>
    </row>
    <row r="932" spans="2:13" ht="20" customHeight="1" x14ac:dyDescent="0.35">
      <c r="B932" s="87" t="str">
        <f t="shared" si="96"/>
        <v/>
      </c>
      <c r="C932" s="106" t="str" cm="1">
        <f t="array" ref="C932">IF(B932="","",_xlfn.IFS(Payment_Freq="Monthly",EDATE(C931,1),Payment_Freq="Annually",EDATE(C931,12),Payment_Freq="Weekly",C931+7,Payment_Freq="Bi-Weekly",C931+14,Payment_Freq="Semi-Monthly",C931+15,Payment_Freq="Semi-Annually",EDATE(C931,6),Payment_Freq="Quarterly",EDATE(C931,4)))</f>
        <v/>
      </c>
      <c r="D932" s="78" t="str">
        <f t="shared" ref="D932:D995" si="98">IF(B932="","",IF(Rounding="Yes",ROUND(IF(I931&lt;Payment_Per_Period,($I931+$G932)-E932,Payment_Per_Period),2),IF(I931&lt;Payment_Per_Period,($I931+$G932)-E932,Payment_Per_Period)))</f>
        <v/>
      </c>
      <c r="E932" s="78" t="str">
        <f t="shared" si="97"/>
        <v/>
      </c>
      <c r="F932" s="78"/>
      <c r="G932" s="78" t="str">
        <f t="shared" ref="G932:G1000" si="99">IF($B932="","",IF(Rounding="Yes",ROUND(IF(Interest_Type="Flat",Rate_Per_Period*$I$35,Rate_Per_Period*$I931),2),IF(Interest_Type="Flat",Rate_Per_Period*$I$35,Rate_Per_Period*$I931)))</f>
        <v/>
      </c>
      <c r="H932" s="78" t="str">
        <f t="shared" ref="H932:H995" si="100">IF(B932="","",IF(Rounding="Yes",ROUND((D932-G932)+E932+F932,2),(D932-G932)+E932+F932))</f>
        <v/>
      </c>
      <c r="I932" s="78" t="str">
        <f t="shared" ref="I932:I1000" si="101">IF(B932="","",IF(Rounding="Yes",ROUND(($I931-$H932),2),($I931-$H932)))</f>
        <v/>
      </c>
      <c r="J932" s="78"/>
      <c r="K932" s="78" t="str">
        <f t="shared" ref="K932:K1000" si="102">IF(B932="","",IF(Rounding="Yes",ROUND(G932*Tax_Bracket,2),G932*Tax_Bracket))</f>
        <v/>
      </c>
      <c r="L932" s="78"/>
      <c r="M932" s="78" t="str">
        <f>IF(B932="","",IF(Rounding="Yes",ROUND(SUM($K$36:K932),2),SUM($K$36:K932)))</f>
        <v/>
      </c>
    </row>
    <row r="933" spans="2:13" ht="20" customHeight="1" x14ac:dyDescent="0.35">
      <c r="B933" s="87" t="str">
        <f t="shared" ref="B933:B1000" si="103">IF(OR(I932=0,I932="",B932&gt;=$G$25),"",B932+1)</f>
        <v/>
      </c>
      <c r="C933" s="106" t="str" cm="1">
        <f t="array" ref="C933">IF(B933="","",_xlfn.IFS(Payment_Freq="Monthly",EDATE(C932,1),Payment_Freq="Annually",EDATE(C932,12),Payment_Freq="Weekly",C932+7,Payment_Freq="Bi-Weekly",C932+14,Payment_Freq="Semi-Monthly",C932+15,Payment_Freq="Semi-Annually",EDATE(C932,6),Payment_Freq="Quarterly",EDATE(C932,4)))</f>
        <v/>
      </c>
      <c r="D933" s="78" t="str">
        <f t="shared" si="98"/>
        <v/>
      </c>
      <c r="E933" s="78" t="str">
        <f t="shared" ref="E933:E1000" si="104">IF(B933="","",
    IF(I932&gt;Payment_Per_Period,(IF(MOD(B933,$E$19)=0,$E$18,0) +
     IF(AND(C932&lt;&gt;"", YEAR(C933)&lt;&gt;YEAR(C932)), $E$20, 0)),0))</f>
        <v/>
      </c>
      <c r="F933" s="78"/>
      <c r="G933" s="78" t="str">
        <f t="shared" si="99"/>
        <v/>
      </c>
      <c r="H933" s="78" t="str">
        <f t="shared" si="100"/>
        <v/>
      </c>
      <c r="I933" s="78" t="str">
        <f t="shared" si="101"/>
        <v/>
      </c>
      <c r="J933" s="78"/>
      <c r="K933" s="78" t="str">
        <f t="shared" si="102"/>
        <v/>
      </c>
      <c r="L933" s="78"/>
      <c r="M933" s="78" t="str">
        <f>IF(B933="","",IF(Rounding="Yes",ROUND(SUM($K$36:K933),2),SUM($K$36:K933)))</f>
        <v/>
      </c>
    </row>
    <row r="934" spans="2:13" ht="20" customHeight="1" x14ac:dyDescent="0.35">
      <c r="B934" s="87" t="str">
        <f t="shared" si="103"/>
        <v/>
      </c>
      <c r="C934" s="106" t="str" cm="1">
        <f t="array" ref="C934">IF(B934="","",_xlfn.IFS(Payment_Freq="Monthly",EDATE(C933,1),Payment_Freq="Annually",EDATE(C933,12),Payment_Freq="Weekly",C933+7,Payment_Freq="Bi-Weekly",C933+14,Payment_Freq="Semi-Monthly",C933+15,Payment_Freq="Semi-Annually",EDATE(C933,6),Payment_Freq="Quarterly",EDATE(C933,4)))</f>
        <v/>
      </c>
      <c r="D934" s="78" t="str">
        <f t="shared" si="98"/>
        <v/>
      </c>
      <c r="E934" s="78" t="str">
        <f t="shared" si="104"/>
        <v/>
      </c>
      <c r="F934" s="78"/>
      <c r="G934" s="78" t="str">
        <f t="shared" si="99"/>
        <v/>
      </c>
      <c r="H934" s="78" t="str">
        <f t="shared" si="100"/>
        <v/>
      </c>
      <c r="I934" s="78" t="str">
        <f t="shared" si="101"/>
        <v/>
      </c>
      <c r="J934" s="78"/>
      <c r="K934" s="78" t="str">
        <f t="shared" si="102"/>
        <v/>
      </c>
      <c r="L934" s="78"/>
      <c r="M934" s="78" t="str">
        <f>IF(B934="","",IF(Rounding="Yes",ROUND(SUM($K$36:K934),2),SUM($K$36:K934)))</f>
        <v/>
      </c>
    </row>
    <row r="935" spans="2:13" ht="20" customHeight="1" x14ac:dyDescent="0.35">
      <c r="B935" s="87" t="str">
        <f t="shared" si="103"/>
        <v/>
      </c>
      <c r="C935" s="106" t="str" cm="1">
        <f t="array" ref="C935">IF(B935="","",_xlfn.IFS(Payment_Freq="Monthly",EDATE(C934,1),Payment_Freq="Annually",EDATE(C934,12),Payment_Freq="Weekly",C934+7,Payment_Freq="Bi-Weekly",C934+14,Payment_Freq="Semi-Monthly",C934+15,Payment_Freq="Semi-Annually",EDATE(C934,6),Payment_Freq="Quarterly",EDATE(C934,4)))</f>
        <v/>
      </c>
      <c r="D935" s="78" t="str">
        <f t="shared" si="98"/>
        <v/>
      </c>
      <c r="E935" s="78" t="str">
        <f t="shared" si="104"/>
        <v/>
      </c>
      <c r="F935" s="78"/>
      <c r="G935" s="78" t="str">
        <f t="shared" si="99"/>
        <v/>
      </c>
      <c r="H935" s="78" t="str">
        <f t="shared" si="100"/>
        <v/>
      </c>
      <c r="I935" s="78" t="str">
        <f t="shared" si="101"/>
        <v/>
      </c>
      <c r="J935" s="78"/>
      <c r="K935" s="78" t="str">
        <f t="shared" si="102"/>
        <v/>
      </c>
      <c r="L935" s="78"/>
      <c r="M935" s="78" t="str">
        <f>IF(B935="","",IF(Rounding="Yes",ROUND(SUM($K$36:K935),2),SUM($K$36:K935)))</f>
        <v/>
      </c>
    </row>
    <row r="936" spans="2:13" ht="20" customHeight="1" x14ac:dyDescent="0.35">
      <c r="B936" s="87" t="str">
        <f t="shared" si="103"/>
        <v/>
      </c>
      <c r="C936" s="106" t="str" cm="1">
        <f t="array" ref="C936">IF(B936="","",_xlfn.IFS(Payment_Freq="Monthly",EDATE(C935,1),Payment_Freq="Annually",EDATE(C935,12),Payment_Freq="Weekly",C935+7,Payment_Freq="Bi-Weekly",C935+14,Payment_Freq="Semi-Monthly",C935+15,Payment_Freq="Semi-Annually",EDATE(C935,6),Payment_Freq="Quarterly",EDATE(C935,4)))</f>
        <v/>
      </c>
      <c r="D936" s="78" t="str">
        <f t="shared" si="98"/>
        <v/>
      </c>
      <c r="E936" s="78" t="str">
        <f t="shared" si="104"/>
        <v/>
      </c>
      <c r="F936" s="78"/>
      <c r="G936" s="78" t="str">
        <f t="shared" si="99"/>
        <v/>
      </c>
      <c r="H936" s="78" t="str">
        <f t="shared" si="100"/>
        <v/>
      </c>
      <c r="I936" s="78" t="str">
        <f t="shared" si="101"/>
        <v/>
      </c>
      <c r="J936" s="78"/>
      <c r="K936" s="78" t="str">
        <f t="shared" si="102"/>
        <v/>
      </c>
      <c r="L936" s="78"/>
      <c r="M936" s="78" t="str">
        <f>IF(B936="","",IF(Rounding="Yes",ROUND(SUM($K$36:K936),2),SUM($K$36:K936)))</f>
        <v/>
      </c>
    </row>
    <row r="937" spans="2:13" ht="20" customHeight="1" x14ac:dyDescent="0.35">
      <c r="B937" s="87" t="str">
        <f t="shared" si="103"/>
        <v/>
      </c>
      <c r="C937" s="106" t="str" cm="1">
        <f t="array" ref="C937">IF(B937="","",_xlfn.IFS(Payment_Freq="Monthly",EDATE(C936,1),Payment_Freq="Annually",EDATE(C936,12),Payment_Freq="Weekly",C936+7,Payment_Freq="Bi-Weekly",C936+14,Payment_Freq="Semi-Monthly",C936+15,Payment_Freq="Semi-Annually",EDATE(C936,6),Payment_Freq="Quarterly",EDATE(C936,4)))</f>
        <v/>
      </c>
      <c r="D937" s="78" t="str">
        <f t="shared" si="98"/>
        <v/>
      </c>
      <c r="E937" s="78" t="str">
        <f t="shared" si="104"/>
        <v/>
      </c>
      <c r="F937" s="78"/>
      <c r="G937" s="78" t="str">
        <f t="shared" si="99"/>
        <v/>
      </c>
      <c r="H937" s="78" t="str">
        <f t="shared" si="100"/>
        <v/>
      </c>
      <c r="I937" s="78" t="str">
        <f t="shared" si="101"/>
        <v/>
      </c>
      <c r="J937" s="78"/>
      <c r="K937" s="78" t="str">
        <f t="shared" si="102"/>
        <v/>
      </c>
      <c r="L937" s="78"/>
      <c r="M937" s="78" t="str">
        <f>IF(B937="","",IF(Rounding="Yes",ROUND(SUM($K$36:K937),2),SUM($K$36:K937)))</f>
        <v/>
      </c>
    </row>
    <row r="938" spans="2:13" ht="20" customHeight="1" x14ac:dyDescent="0.35">
      <c r="B938" s="87" t="str">
        <f t="shared" si="103"/>
        <v/>
      </c>
      <c r="C938" s="106" t="str" cm="1">
        <f t="array" ref="C938">IF(B938="","",_xlfn.IFS(Payment_Freq="Monthly",EDATE(C937,1),Payment_Freq="Annually",EDATE(C937,12),Payment_Freq="Weekly",C937+7,Payment_Freq="Bi-Weekly",C937+14,Payment_Freq="Semi-Monthly",C937+15,Payment_Freq="Semi-Annually",EDATE(C937,6),Payment_Freq="Quarterly",EDATE(C937,4)))</f>
        <v/>
      </c>
      <c r="D938" s="78" t="str">
        <f t="shared" si="98"/>
        <v/>
      </c>
      <c r="E938" s="78" t="str">
        <f t="shared" si="104"/>
        <v/>
      </c>
      <c r="F938" s="78"/>
      <c r="G938" s="78" t="str">
        <f t="shared" si="99"/>
        <v/>
      </c>
      <c r="H938" s="78" t="str">
        <f t="shared" si="100"/>
        <v/>
      </c>
      <c r="I938" s="78" t="str">
        <f t="shared" si="101"/>
        <v/>
      </c>
      <c r="J938" s="78"/>
      <c r="K938" s="78" t="str">
        <f t="shared" si="102"/>
        <v/>
      </c>
      <c r="L938" s="78"/>
      <c r="M938" s="78" t="str">
        <f>IF(B938="","",IF(Rounding="Yes",ROUND(SUM($K$36:K938),2),SUM($K$36:K938)))</f>
        <v/>
      </c>
    </row>
    <row r="939" spans="2:13" ht="20" customHeight="1" x14ac:dyDescent="0.35">
      <c r="B939" s="87" t="str">
        <f t="shared" si="103"/>
        <v/>
      </c>
      <c r="C939" s="106" t="str" cm="1">
        <f t="array" ref="C939">IF(B939="","",_xlfn.IFS(Payment_Freq="Monthly",EDATE(C938,1),Payment_Freq="Annually",EDATE(C938,12),Payment_Freq="Weekly",C938+7,Payment_Freq="Bi-Weekly",C938+14,Payment_Freq="Semi-Monthly",C938+15,Payment_Freq="Semi-Annually",EDATE(C938,6),Payment_Freq="Quarterly",EDATE(C938,4)))</f>
        <v/>
      </c>
      <c r="D939" s="78" t="str">
        <f t="shared" si="98"/>
        <v/>
      </c>
      <c r="E939" s="78" t="str">
        <f t="shared" si="104"/>
        <v/>
      </c>
      <c r="F939" s="78"/>
      <c r="G939" s="78" t="str">
        <f t="shared" si="99"/>
        <v/>
      </c>
      <c r="H939" s="78" t="str">
        <f t="shared" si="100"/>
        <v/>
      </c>
      <c r="I939" s="78" t="str">
        <f t="shared" si="101"/>
        <v/>
      </c>
      <c r="J939" s="78"/>
      <c r="K939" s="78" t="str">
        <f t="shared" si="102"/>
        <v/>
      </c>
      <c r="L939" s="78"/>
      <c r="M939" s="78" t="str">
        <f>IF(B939="","",IF(Rounding="Yes",ROUND(SUM($K$36:K939),2),SUM($K$36:K939)))</f>
        <v/>
      </c>
    </row>
    <row r="940" spans="2:13" ht="20" customHeight="1" x14ac:dyDescent="0.35">
      <c r="B940" s="87" t="str">
        <f t="shared" si="103"/>
        <v/>
      </c>
      <c r="C940" s="106" t="str" cm="1">
        <f t="array" ref="C940">IF(B940="","",_xlfn.IFS(Payment_Freq="Monthly",EDATE(C939,1),Payment_Freq="Annually",EDATE(C939,12),Payment_Freq="Weekly",C939+7,Payment_Freq="Bi-Weekly",C939+14,Payment_Freq="Semi-Monthly",C939+15,Payment_Freq="Semi-Annually",EDATE(C939,6),Payment_Freq="Quarterly",EDATE(C939,4)))</f>
        <v/>
      </c>
      <c r="D940" s="78" t="str">
        <f t="shared" si="98"/>
        <v/>
      </c>
      <c r="E940" s="78" t="str">
        <f t="shared" si="104"/>
        <v/>
      </c>
      <c r="F940" s="78"/>
      <c r="G940" s="78" t="str">
        <f t="shared" si="99"/>
        <v/>
      </c>
      <c r="H940" s="78" t="str">
        <f t="shared" si="100"/>
        <v/>
      </c>
      <c r="I940" s="78" t="str">
        <f t="shared" si="101"/>
        <v/>
      </c>
      <c r="J940" s="78"/>
      <c r="K940" s="78" t="str">
        <f t="shared" si="102"/>
        <v/>
      </c>
      <c r="L940" s="78"/>
      <c r="M940" s="78" t="str">
        <f>IF(B940="","",IF(Rounding="Yes",ROUND(SUM($K$36:K940),2),SUM($K$36:K940)))</f>
        <v/>
      </c>
    </row>
    <row r="941" spans="2:13" ht="20" customHeight="1" x14ac:dyDescent="0.35">
      <c r="B941" s="87" t="str">
        <f t="shared" si="103"/>
        <v/>
      </c>
      <c r="C941" s="106" t="str" cm="1">
        <f t="array" ref="C941">IF(B941="","",_xlfn.IFS(Payment_Freq="Monthly",EDATE(C940,1),Payment_Freq="Annually",EDATE(C940,12),Payment_Freq="Weekly",C940+7,Payment_Freq="Bi-Weekly",C940+14,Payment_Freq="Semi-Monthly",C940+15,Payment_Freq="Semi-Annually",EDATE(C940,6),Payment_Freq="Quarterly",EDATE(C940,4)))</f>
        <v/>
      </c>
      <c r="D941" s="78" t="str">
        <f t="shared" si="98"/>
        <v/>
      </c>
      <c r="E941" s="78" t="str">
        <f t="shared" si="104"/>
        <v/>
      </c>
      <c r="F941" s="78"/>
      <c r="G941" s="78" t="str">
        <f t="shared" si="99"/>
        <v/>
      </c>
      <c r="H941" s="78" t="str">
        <f t="shared" si="100"/>
        <v/>
      </c>
      <c r="I941" s="78" t="str">
        <f t="shared" si="101"/>
        <v/>
      </c>
      <c r="J941" s="78"/>
      <c r="K941" s="78" t="str">
        <f t="shared" si="102"/>
        <v/>
      </c>
      <c r="L941" s="78"/>
      <c r="M941" s="78" t="str">
        <f>IF(B941="","",IF(Rounding="Yes",ROUND(SUM($K$36:K941),2),SUM($K$36:K941)))</f>
        <v/>
      </c>
    </row>
    <row r="942" spans="2:13" ht="20" customHeight="1" x14ac:dyDescent="0.35">
      <c r="B942" s="87" t="str">
        <f t="shared" si="103"/>
        <v/>
      </c>
      <c r="C942" s="106" t="str" cm="1">
        <f t="array" ref="C942">IF(B942="","",_xlfn.IFS(Payment_Freq="Monthly",EDATE(C941,1),Payment_Freq="Annually",EDATE(C941,12),Payment_Freq="Weekly",C941+7,Payment_Freq="Bi-Weekly",C941+14,Payment_Freq="Semi-Monthly",C941+15,Payment_Freq="Semi-Annually",EDATE(C941,6),Payment_Freq="Quarterly",EDATE(C941,4)))</f>
        <v/>
      </c>
      <c r="D942" s="78" t="str">
        <f t="shared" si="98"/>
        <v/>
      </c>
      <c r="E942" s="78" t="str">
        <f t="shared" si="104"/>
        <v/>
      </c>
      <c r="F942" s="78"/>
      <c r="G942" s="78" t="str">
        <f t="shared" si="99"/>
        <v/>
      </c>
      <c r="H942" s="78" t="str">
        <f t="shared" si="100"/>
        <v/>
      </c>
      <c r="I942" s="78" t="str">
        <f t="shared" si="101"/>
        <v/>
      </c>
      <c r="J942" s="78"/>
      <c r="K942" s="78" t="str">
        <f t="shared" si="102"/>
        <v/>
      </c>
      <c r="L942" s="78"/>
      <c r="M942" s="78" t="str">
        <f>IF(B942="","",IF(Rounding="Yes",ROUND(SUM($K$36:K942),2),SUM($K$36:K942)))</f>
        <v/>
      </c>
    </row>
    <row r="943" spans="2:13" ht="20" customHeight="1" x14ac:dyDescent="0.35">
      <c r="B943" s="87" t="str">
        <f t="shared" si="103"/>
        <v/>
      </c>
      <c r="C943" s="106" t="str" cm="1">
        <f t="array" ref="C943">IF(B943="","",_xlfn.IFS(Payment_Freq="Monthly",EDATE(C942,1),Payment_Freq="Annually",EDATE(C942,12),Payment_Freq="Weekly",C942+7,Payment_Freq="Bi-Weekly",C942+14,Payment_Freq="Semi-Monthly",C942+15,Payment_Freq="Semi-Annually",EDATE(C942,6),Payment_Freq="Quarterly",EDATE(C942,4)))</f>
        <v/>
      </c>
      <c r="D943" s="78" t="str">
        <f t="shared" si="98"/>
        <v/>
      </c>
      <c r="E943" s="78" t="str">
        <f t="shared" si="104"/>
        <v/>
      </c>
      <c r="F943" s="78"/>
      <c r="G943" s="78" t="str">
        <f t="shared" si="99"/>
        <v/>
      </c>
      <c r="H943" s="78" t="str">
        <f t="shared" si="100"/>
        <v/>
      </c>
      <c r="I943" s="78" t="str">
        <f t="shared" si="101"/>
        <v/>
      </c>
      <c r="J943" s="78"/>
      <c r="K943" s="78" t="str">
        <f t="shared" si="102"/>
        <v/>
      </c>
      <c r="L943" s="78"/>
      <c r="M943" s="78" t="str">
        <f>IF(B943="","",IF(Rounding="Yes",ROUND(SUM($K$36:K943),2),SUM($K$36:K943)))</f>
        <v/>
      </c>
    </row>
    <row r="944" spans="2:13" ht="20" customHeight="1" x14ac:dyDescent="0.35">
      <c r="B944" s="87" t="str">
        <f t="shared" si="103"/>
        <v/>
      </c>
      <c r="C944" s="106" t="str" cm="1">
        <f t="array" ref="C944">IF(B944="","",_xlfn.IFS(Payment_Freq="Monthly",EDATE(C943,1),Payment_Freq="Annually",EDATE(C943,12),Payment_Freq="Weekly",C943+7,Payment_Freq="Bi-Weekly",C943+14,Payment_Freq="Semi-Monthly",C943+15,Payment_Freq="Semi-Annually",EDATE(C943,6),Payment_Freq="Quarterly",EDATE(C943,4)))</f>
        <v/>
      </c>
      <c r="D944" s="78" t="str">
        <f t="shared" si="98"/>
        <v/>
      </c>
      <c r="E944" s="78" t="str">
        <f t="shared" si="104"/>
        <v/>
      </c>
      <c r="F944" s="78"/>
      <c r="G944" s="78" t="str">
        <f t="shared" si="99"/>
        <v/>
      </c>
      <c r="H944" s="78" t="str">
        <f t="shared" si="100"/>
        <v/>
      </c>
      <c r="I944" s="78" t="str">
        <f t="shared" si="101"/>
        <v/>
      </c>
      <c r="J944" s="78"/>
      <c r="K944" s="78" t="str">
        <f t="shared" si="102"/>
        <v/>
      </c>
      <c r="L944" s="78"/>
      <c r="M944" s="78" t="str">
        <f>IF(B944="","",IF(Rounding="Yes",ROUND(SUM($K$36:K944),2),SUM($K$36:K944)))</f>
        <v/>
      </c>
    </row>
    <row r="945" spans="2:13" ht="20" customHeight="1" x14ac:dyDescent="0.35">
      <c r="B945" s="87" t="str">
        <f t="shared" si="103"/>
        <v/>
      </c>
      <c r="C945" s="106" t="str" cm="1">
        <f t="array" ref="C945">IF(B945="","",_xlfn.IFS(Payment_Freq="Monthly",EDATE(C944,1),Payment_Freq="Annually",EDATE(C944,12),Payment_Freq="Weekly",C944+7,Payment_Freq="Bi-Weekly",C944+14,Payment_Freq="Semi-Monthly",C944+15,Payment_Freq="Semi-Annually",EDATE(C944,6),Payment_Freq="Quarterly",EDATE(C944,4)))</f>
        <v/>
      </c>
      <c r="D945" s="78" t="str">
        <f t="shared" si="98"/>
        <v/>
      </c>
      <c r="E945" s="78" t="str">
        <f t="shared" si="104"/>
        <v/>
      </c>
      <c r="F945" s="78"/>
      <c r="G945" s="78" t="str">
        <f t="shared" si="99"/>
        <v/>
      </c>
      <c r="H945" s="78" t="str">
        <f t="shared" si="100"/>
        <v/>
      </c>
      <c r="I945" s="78" t="str">
        <f t="shared" si="101"/>
        <v/>
      </c>
      <c r="J945" s="78"/>
      <c r="K945" s="78" t="str">
        <f t="shared" si="102"/>
        <v/>
      </c>
      <c r="L945" s="78"/>
      <c r="M945" s="78" t="str">
        <f>IF(B945="","",IF(Rounding="Yes",ROUND(SUM($K$36:K945),2),SUM($K$36:K945)))</f>
        <v/>
      </c>
    </row>
    <row r="946" spans="2:13" ht="20" customHeight="1" x14ac:dyDescent="0.35">
      <c r="B946" s="87" t="str">
        <f t="shared" si="103"/>
        <v/>
      </c>
      <c r="C946" s="106" t="str" cm="1">
        <f t="array" ref="C946">IF(B946="","",_xlfn.IFS(Payment_Freq="Monthly",EDATE(C945,1),Payment_Freq="Annually",EDATE(C945,12),Payment_Freq="Weekly",C945+7,Payment_Freq="Bi-Weekly",C945+14,Payment_Freq="Semi-Monthly",C945+15,Payment_Freq="Semi-Annually",EDATE(C945,6),Payment_Freq="Quarterly",EDATE(C945,4)))</f>
        <v/>
      </c>
      <c r="D946" s="78" t="str">
        <f t="shared" si="98"/>
        <v/>
      </c>
      <c r="E946" s="78" t="str">
        <f t="shared" si="104"/>
        <v/>
      </c>
      <c r="F946" s="78"/>
      <c r="G946" s="78" t="str">
        <f t="shared" si="99"/>
        <v/>
      </c>
      <c r="H946" s="78" t="str">
        <f t="shared" si="100"/>
        <v/>
      </c>
      <c r="I946" s="78" t="str">
        <f t="shared" si="101"/>
        <v/>
      </c>
      <c r="J946" s="78"/>
      <c r="K946" s="78" t="str">
        <f t="shared" si="102"/>
        <v/>
      </c>
      <c r="L946" s="78"/>
      <c r="M946" s="78" t="str">
        <f>IF(B946="","",IF(Rounding="Yes",ROUND(SUM($K$36:K946),2),SUM($K$36:K946)))</f>
        <v/>
      </c>
    </row>
    <row r="947" spans="2:13" ht="20" customHeight="1" x14ac:dyDescent="0.35">
      <c r="B947" s="87" t="str">
        <f t="shared" si="103"/>
        <v/>
      </c>
      <c r="C947" s="106" t="str" cm="1">
        <f t="array" ref="C947">IF(B947="","",_xlfn.IFS(Payment_Freq="Monthly",EDATE(C946,1),Payment_Freq="Annually",EDATE(C946,12),Payment_Freq="Weekly",C946+7,Payment_Freq="Bi-Weekly",C946+14,Payment_Freq="Semi-Monthly",C946+15,Payment_Freq="Semi-Annually",EDATE(C946,6),Payment_Freq="Quarterly",EDATE(C946,4)))</f>
        <v/>
      </c>
      <c r="D947" s="78" t="str">
        <f t="shared" si="98"/>
        <v/>
      </c>
      <c r="E947" s="78" t="str">
        <f t="shared" si="104"/>
        <v/>
      </c>
      <c r="F947" s="78"/>
      <c r="G947" s="78" t="str">
        <f t="shared" si="99"/>
        <v/>
      </c>
      <c r="H947" s="78" t="str">
        <f t="shared" si="100"/>
        <v/>
      </c>
      <c r="I947" s="78" t="str">
        <f t="shared" si="101"/>
        <v/>
      </c>
      <c r="J947" s="78"/>
      <c r="K947" s="78" t="str">
        <f t="shared" si="102"/>
        <v/>
      </c>
      <c r="L947" s="78"/>
      <c r="M947" s="78" t="str">
        <f>IF(B947="","",IF(Rounding="Yes",ROUND(SUM($K$36:K947),2),SUM($K$36:K947)))</f>
        <v/>
      </c>
    </row>
    <row r="948" spans="2:13" ht="20" customHeight="1" x14ac:dyDescent="0.35">
      <c r="B948" s="87" t="str">
        <f t="shared" si="103"/>
        <v/>
      </c>
      <c r="C948" s="106" t="str" cm="1">
        <f t="array" ref="C948">IF(B948="","",_xlfn.IFS(Payment_Freq="Monthly",EDATE(C947,1),Payment_Freq="Annually",EDATE(C947,12),Payment_Freq="Weekly",C947+7,Payment_Freq="Bi-Weekly",C947+14,Payment_Freq="Semi-Monthly",C947+15,Payment_Freq="Semi-Annually",EDATE(C947,6),Payment_Freq="Quarterly",EDATE(C947,4)))</f>
        <v/>
      </c>
      <c r="D948" s="78" t="str">
        <f t="shared" si="98"/>
        <v/>
      </c>
      <c r="E948" s="78" t="str">
        <f t="shared" si="104"/>
        <v/>
      </c>
      <c r="F948" s="78"/>
      <c r="G948" s="78" t="str">
        <f t="shared" si="99"/>
        <v/>
      </c>
      <c r="H948" s="78" t="str">
        <f t="shared" si="100"/>
        <v/>
      </c>
      <c r="I948" s="78" t="str">
        <f t="shared" si="101"/>
        <v/>
      </c>
      <c r="J948" s="78"/>
      <c r="K948" s="78" t="str">
        <f t="shared" si="102"/>
        <v/>
      </c>
      <c r="L948" s="78"/>
      <c r="M948" s="78" t="str">
        <f>IF(B948="","",IF(Rounding="Yes",ROUND(SUM($K$36:K948),2),SUM($K$36:K948)))</f>
        <v/>
      </c>
    </row>
    <row r="949" spans="2:13" ht="20" customHeight="1" x14ac:dyDescent="0.35">
      <c r="B949" s="87" t="str">
        <f t="shared" si="103"/>
        <v/>
      </c>
      <c r="C949" s="106" t="str" cm="1">
        <f t="array" ref="C949">IF(B949="","",_xlfn.IFS(Payment_Freq="Monthly",EDATE(C948,1),Payment_Freq="Annually",EDATE(C948,12),Payment_Freq="Weekly",C948+7,Payment_Freq="Bi-Weekly",C948+14,Payment_Freq="Semi-Monthly",C948+15,Payment_Freq="Semi-Annually",EDATE(C948,6),Payment_Freq="Quarterly",EDATE(C948,4)))</f>
        <v/>
      </c>
      <c r="D949" s="78" t="str">
        <f t="shared" si="98"/>
        <v/>
      </c>
      <c r="E949" s="78" t="str">
        <f t="shared" si="104"/>
        <v/>
      </c>
      <c r="F949" s="78"/>
      <c r="G949" s="78" t="str">
        <f t="shared" si="99"/>
        <v/>
      </c>
      <c r="H949" s="78" t="str">
        <f t="shared" si="100"/>
        <v/>
      </c>
      <c r="I949" s="78" t="str">
        <f t="shared" si="101"/>
        <v/>
      </c>
      <c r="J949" s="78"/>
      <c r="K949" s="78" t="str">
        <f t="shared" si="102"/>
        <v/>
      </c>
      <c r="L949" s="78"/>
      <c r="M949" s="78" t="str">
        <f>IF(B949="","",IF(Rounding="Yes",ROUND(SUM($K$36:K949),2),SUM($K$36:K949)))</f>
        <v/>
      </c>
    </row>
    <row r="950" spans="2:13" ht="20" customHeight="1" x14ac:dyDescent="0.35">
      <c r="B950" s="87" t="str">
        <f t="shared" si="103"/>
        <v/>
      </c>
      <c r="C950" s="106" t="str" cm="1">
        <f t="array" ref="C950">IF(B950="","",_xlfn.IFS(Payment_Freq="Monthly",EDATE(C949,1),Payment_Freq="Annually",EDATE(C949,12),Payment_Freq="Weekly",C949+7,Payment_Freq="Bi-Weekly",C949+14,Payment_Freq="Semi-Monthly",C949+15,Payment_Freq="Semi-Annually",EDATE(C949,6),Payment_Freq="Quarterly",EDATE(C949,4)))</f>
        <v/>
      </c>
      <c r="D950" s="78" t="str">
        <f t="shared" si="98"/>
        <v/>
      </c>
      <c r="E950" s="78" t="str">
        <f t="shared" si="104"/>
        <v/>
      </c>
      <c r="F950" s="78"/>
      <c r="G950" s="78" t="str">
        <f t="shared" si="99"/>
        <v/>
      </c>
      <c r="H950" s="78" t="str">
        <f t="shared" si="100"/>
        <v/>
      </c>
      <c r="I950" s="78" t="str">
        <f t="shared" si="101"/>
        <v/>
      </c>
      <c r="J950" s="78"/>
      <c r="K950" s="78" t="str">
        <f t="shared" si="102"/>
        <v/>
      </c>
      <c r="L950" s="78"/>
      <c r="M950" s="78" t="str">
        <f>IF(B950="","",IF(Rounding="Yes",ROUND(SUM($K$36:K950),2),SUM($K$36:K950)))</f>
        <v/>
      </c>
    </row>
    <row r="951" spans="2:13" ht="20" customHeight="1" x14ac:dyDescent="0.35">
      <c r="B951" s="87" t="str">
        <f t="shared" si="103"/>
        <v/>
      </c>
      <c r="C951" s="106" t="str" cm="1">
        <f t="array" ref="C951">IF(B951="","",_xlfn.IFS(Payment_Freq="Monthly",EDATE(C950,1),Payment_Freq="Annually",EDATE(C950,12),Payment_Freq="Weekly",C950+7,Payment_Freq="Bi-Weekly",C950+14,Payment_Freq="Semi-Monthly",C950+15,Payment_Freq="Semi-Annually",EDATE(C950,6),Payment_Freq="Quarterly",EDATE(C950,4)))</f>
        <v/>
      </c>
      <c r="D951" s="78" t="str">
        <f t="shared" si="98"/>
        <v/>
      </c>
      <c r="E951" s="78" t="str">
        <f t="shared" si="104"/>
        <v/>
      </c>
      <c r="F951" s="78"/>
      <c r="G951" s="78" t="str">
        <f t="shared" si="99"/>
        <v/>
      </c>
      <c r="H951" s="78" t="str">
        <f t="shared" si="100"/>
        <v/>
      </c>
      <c r="I951" s="78" t="str">
        <f t="shared" si="101"/>
        <v/>
      </c>
      <c r="J951" s="78"/>
      <c r="K951" s="78" t="str">
        <f t="shared" si="102"/>
        <v/>
      </c>
      <c r="L951" s="78"/>
      <c r="M951" s="78" t="str">
        <f>IF(B951="","",IF(Rounding="Yes",ROUND(SUM($K$36:K951),2),SUM($K$36:K951)))</f>
        <v/>
      </c>
    </row>
    <row r="952" spans="2:13" ht="20" customHeight="1" x14ac:dyDescent="0.35">
      <c r="B952" s="87" t="str">
        <f t="shared" si="103"/>
        <v/>
      </c>
      <c r="C952" s="106" t="str" cm="1">
        <f t="array" ref="C952">IF(B952="","",_xlfn.IFS(Payment_Freq="Monthly",EDATE(C951,1),Payment_Freq="Annually",EDATE(C951,12),Payment_Freq="Weekly",C951+7,Payment_Freq="Bi-Weekly",C951+14,Payment_Freq="Semi-Monthly",C951+15,Payment_Freq="Semi-Annually",EDATE(C951,6),Payment_Freq="Quarterly",EDATE(C951,4)))</f>
        <v/>
      </c>
      <c r="D952" s="78" t="str">
        <f t="shared" si="98"/>
        <v/>
      </c>
      <c r="E952" s="78" t="str">
        <f t="shared" si="104"/>
        <v/>
      </c>
      <c r="F952" s="78"/>
      <c r="G952" s="78" t="str">
        <f t="shared" si="99"/>
        <v/>
      </c>
      <c r="H952" s="78" t="str">
        <f t="shared" si="100"/>
        <v/>
      </c>
      <c r="I952" s="78" t="str">
        <f t="shared" si="101"/>
        <v/>
      </c>
      <c r="J952" s="78"/>
      <c r="K952" s="78" t="str">
        <f t="shared" si="102"/>
        <v/>
      </c>
      <c r="L952" s="78"/>
      <c r="M952" s="78" t="str">
        <f>IF(B952="","",IF(Rounding="Yes",ROUND(SUM($K$36:K952),2),SUM($K$36:K952)))</f>
        <v/>
      </c>
    </row>
    <row r="953" spans="2:13" ht="20" customHeight="1" x14ac:dyDescent="0.35">
      <c r="B953" s="87" t="str">
        <f t="shared" si="103"/>
        <v/>
      </c>
      <c r="C953" s="106" t="str" cm="1">
        <f t="array" ref="C953">IF(B953="","",_xlfn.IFS(Payment_Freq="Monthly",EDATE(C952,1),Payment_Freq="Annually",EDATE(C952,12),Payment_Freq="Weekly",C952+7,Payment_Freq="Bi-Weekly",C952+14,Payment_Freq="Semi-Monthly",C952+15,Payment_Freq="Semi-Annually",EDATE(C952,6),Payment_Freq="Quarterly",EDATE(C952,4)))</f>
        <v/>
      </c>
      <c r="D953" s="78" t="str">
        <f t="shared" si="98"/>
        <v/>
      </c>
      <c r="E953" s="78" t="str">
        <f t="shared" si="104"/>
        <v/>
      </c>
      <c r="F953" s="78"/>
      <c r="G953" s="78" t="str">
        <f t="shared" si="99"/>
        <v/>
      </c>
      <c r="H953" s="78" t="str">
        <f t="shared" si="100"/>
        <v/>
      </c>
      <c r="I953" s="78" t="str">
        <f t="shared" si="101"/>
        <v/>
      </c>
      <c r="J953" s="78"/>
      <c r="K953" s="78" t="str">
        <f t="shared" si="102"/>
        <v/>
      </c>
      <c r="L953" s="78"/>
      <c r="M953" s="78" t="str">
        <f>IF(B953="","",IF(Rounding="Yes",ROUND(SUM($K$36:K953),2),SUM($K$36:K953)))</f>
        <v/>
      </c>
    </row>
    <row r="954" spans="2:13" ht="20" customHeight="1" x14ac:dyDescent="0.35">
      <c r="B954" s="87" t="str">
        <f t="shared" si="103"/>
        <v/>
      </c>
      <c r="C954" s="106" t="str" cm="1">
        <f t="array" ref="C954">IF(B954="","",_xlfn.IFS(Payment_Freq="Monthly",EDATE(C953,1),Payment_Freq="Annually",EDATE(C953,12),Payment_Freq="Weekly",C953+7,Payment_Freq="Bi-Weekly",C953+14,Payment_Freq="Semi-Monthly",C953+15,Payment_Freq="Semi-Annually",EDATE(C953,6),Payment_Freq="Quarterly",EDATE(C953,4)))</f>
        <v/>
      </c>
      <c r="D954" s="78" t="str">
        <f t="shared" si="98"/>
        <v/>
      </c>
      <c r="E954" s="78" t="str">
        <f t="shared" si="104"/>
        <v/>
      </c>
      <c r="F954" s="78"/>
      <c r="G954" s="78" t="str">
        <f t="shared" si="99"/>
        <v/>
      </c>
      <c r="H954" s="78" t="str">
        <f t="shared" si="100"/>
        <v/>
      </c>
      <c r="I954" s="78" t="str">
        <f t="shared" si="101"/>
        <v/>
      </c>
      <c r="J954" s="78"/>
      <c r="K954" s="78" t="str">
        <f t="shared" si="102"/>
        <v/>
      </c>
      <c r="L954" s="78"/>
      <c r="M954" s="78" t="str">
        <f>IF(B954="","",IF(Rounding="Yes",ROUND(SUM($K$36:K954),2),SUM($K$36:K954)))</f>
        <v/>
      </c>
    </row>
    <row r="955" spans="2:13" ht="20" customHeight="1" x14ac:dyDescent="0.35">
      <c r="B955" s="87" t="str">
        <f t="shared" si="103"/>
        <v/>
      </c>
      <c r="C955" s="106" t="str" cm="1">
        <f t="array" ref="C955">IF(B955="","",_xlfn.IFS(Payment_Freq="Monthly",EDATE(C954,1),Payment_Freq="Annually",EDATE(C954,12),Payment_Freq="Weekly",C954+7,Payment_Freq="Bi-Weekly",C954+14,Payment_Freq="Semi-Monthly",C954+15,Payment_Freq="Semi-Annually",EDATE(C954,6),Payment_Freq="Quarterly",EDATE(C954,4)))</f>
        <v/>
      </c>
      <c r="D955" s="78" t="str">
        <f t="shared" si="98"/>
        <v/>
      </c>
      <c r="E955" s="78" t="str">
        <f t="shared" si="104"/>
        <v/>
      </c>
      <c r="F955" s="78"/>
      <c r="G955" s="78" t="str">
        <f t="shared" si="99"/>
        <v/>
      </c>
      <c r="H955" s="78" t="str">
        <f t="shared" si="100"/>
        <v/>
      </c>
      <c r="I955" s="78" t="str">
        <f t="shared" si="101"/>
        <v/>
      </c>
      <c r="J955" s="78"/>
      <c r="K955" s="78" t="str">
        <f t="shared" si="102"/>
        <v/>
      </c>
      <c r="L955" s="78"/>
      <c r="M955" s="78" t="str">
        <f>IF(B955="","",IF(Rounding="Yes",ROUND(SUM($K$36:K955),2),SUM($K$36:K955)))</f>
        <v/>
      </c>
    </row>
    <row r="956" spans="2:13" ht="20" customHeight="1" x14ac:dyDescent="0.35">
      <c r="B956" s="87" t="str">
        <f t="shared" si="103"/>
        <v/>
      </c>
      <c r="C956" s="106" t="str" cm="1">
        <f t="array" ref="C956">IF(B956="","",_xlfn.IFS(Payment_Freq="Monthly",EDATE(C955,1),Payment_Freq="Annually",EDATE(C955,12),Payment_Freq="Weekly",C955+7,Payment_Freq="Bi-Weekly",C955+14,Payment_Freq="Semi-Monthly",C955+15,Payment_Freq="Semi-Annually",EDATE(C955,6),Payment_Freq="Quarterly",EDATE(C955,4)))</f>
        <v/>
      </c>
      <c r="D956" s="78" t="str">
        <f t="shared" si="98"/>
        <v/>
      </c>
      <c r="E956" s="78" t="str">
        <f t="shared" si="104"/>
        <v/>
      </c>
      <c r="F956" s="78"/>
      <c r="G956" s="78" t="str">
        <f t="shared" si="99"/>
        <v/>
      </c>
      <c r="H956" s="78" t="str">
        <f t="shared" si="100"/>
        <v/>
      </c>
      <c r="I956" s="78" t="str">
        <f t="shared" si="101"/>
        <v/>
      </c>
      <c r="J956" s="78"/>
      <c r="K956" s="78" t="str">
        <f t="shared" si="102"/>
        <v/>
      </c>
      <c r="L956" s="78"/>
      <c r="M956" s="78" t="str">
        <f>IF(B956="","",IF(Rounding="Yes",ROUND(SUM($K$36:K956),2),SUM($K$36:K956)))</f>
        <v/>
      </c>
    </row>
    <row r="957" spans="2:13" ht="20" customHeight="1" x14ac:dyDescent="0.35">
      <c r="B957" s="87" t="str">
        <f t="shared" si="103"/>
        <v/>
      </c>
      <c r="C957" s="106" t="str" cm="1">
        <f t="array" ref="C957">IF(B957="","",_xlfn.IFS(Payment_Freq="Monthly",EDATE(C956,1),Payment_Freq="Annually",EDATE(C956,12),Payment_Freq="Weekly",C956+7,Payment_Freq="Bi-Weekly",C956+14,Payment_Freq="Semi-Monthly",C956+15,Payment_Freq="Semi-Annually",EDATE(C956,6),Payment_Freq="Quarterly",EDATE(C956,4)))</f>
        <v/>
      </c>
      <c r="D957" s="78" t="str">
        <f t="shared" si="98"/>
        <v/>
      </c>
      <c r="E957" s="78" t="str">
        <f t="shared" si="104"/>
        <v/>
      </c>
      <c r="F957" s="78"/>
      <c r="G957" s="78" t="str">
        <f t="shared" si="99"/>
        <v/>
      </c>
      <c r="H957" s="78" t="str">
        <f t="shared" si="100"/>
        <v/>
      </c>
      <c r="I957" s="78" t="str">
        <f t="shared" si="101"/>
        <v/>
      </c>
      <c r="J957" s="78"/>
      <c r="K957" s="78" t="str">
        <f t="shared" si="102"/>
        <v/>
      </c>
      <c r="L957" s="78"/>
      <c r="M957" s="78" t="str">
        <f>IF(B957="","",IF(Rounding="Yes",ROUND(SUM($K$36:K957),2),SUM($K$36:K957)))</f>
        <v/>
      </c>
    </row>
    <row r="958" spans="2:13" ht="20" customHeight="1" x14ac:dyDescent="0.35">
      <c r="B958" s="87" t="str">
        <f t="shared" si="103"/>
        <v/>
      </c>
      <c r="C958" s="106" t="str" cm="1">
        <f t="array" ref="C958">IF(B958="","",_xlfn.IFS(Payment_Freq="Monthly",EDATE(C957,1),Payment_Freq="Annually",EDATE(C957,12),Payment_Freq="Weekly",C957+7,Payment_Freq="Bi-Weekly",C957+14,Payment_Freq="Semi-Monthly",C957+15,Payment_Freq="Semi-Annually",EDATE(C957,6),Payment_Freq="Quarterly",EDATE(C957,4)))</f>
        <v/>
      </c>
      <c r="D958" s="78" t="str">
        <f t="shared" si="98"/>
        <v/>
      </c>
      <c r="E958" s="78" t="str">
        <f t="shared" si="104"/>
        <v/>
      </c>
      <c r="F958" s="78"/>
      <c r="G958" s="78" t="str">
        <f t="shared" si="99"/>
        <v/>
      </c>
      <c r="H958" s="78" t="str">
        <f t="shared" si="100"/>
        <v/>
      </c>
      <c r="I958" s="78" t="str">
        <f t="shared" si="101"/>
        <v/>
      </c>
      <c r="J958" s="78"/>
      <c r="K958" s="78" t="str">
        <f t="shared" si="102"/>
        <v/>
      </c>
      <c r="L958" s="78"/>
      <c r="M958" s="78" t="str">
        <f>IF(B958="","",IF(Rounding="Yes",ROUND(SUM($K$36:K958),2),SUM($K$36:K958)))</f>
        <v/>
      </c>
    </row>
    <row r="959" spans="2:13" ht="20" customHeight="1" x14ac:dyDescent="0.35">
      <c r="B959" s="87" t="str">
        <f t="shared" si="103"/>
        <v/>
      </c>
      <c r="C959" s="106" t="str" cm="1">
        <f t="array" ref="C959">IF(B959="","",_xlfn.IFS(Payment_Freq="Monthly",EDATE(C958,1),Payment_Freq="Annually",EDATE(C958,12),Payment_Freq="Weekly",C958+7,Payment_Freq="Bi-Weekly",C958+14,Payment_Freq="Semi-Monthly",C958+15,Payment_Freq="Semi-Annually",EDATE(C958,6),Payment_Freq="Quarterly",EDATE(C958,4)))</f>
        <v/>
      </c>
      <c r="D959" s="78" t="str">
        <f t="shared" si="98"/>
        <v/>
      </c>
      <c r="E959" s="78" t="str">
        <f t="shared" si="104"/>
        <v/>
      </c>
      <c r="F959" s="78"/>
      <c r="G959" s="78" t="str">
        <f t="shared" si="99"/>
        <v/>
      </c>
      <c r="H959" s="78" t="str">
        <f t="shared" si="100"/>
        <v/>
      </c>
      <c r="I959" s="78" t="str">
        <f t="shared" si="101"/>
        <v/>
      </c>
      <c r="J959" s="78"/>
      <c r="K959" s="78" t="str">
        <f t="shared" si="102"/>
        <v/>
      </c>
      <c r="L959" s="78"/>
      <c r="M959" s="78" t="str">
        <f>IF(B959="","",IF(Rounding="Yes",ROUND(SUM($K$36:K959),2),SUM($K$36:K959)))</f>
        <v/>
      </c>
    </row>
    <row r="960" spans="2:13" ht="20" customHeight="1" x14ac:dyDescent="0.35">
      <c r="B960" s="87" t="str">
        <f t="shared" si="103"/>
        <v/>
      </c>
      <c r="C960" s="106" t="str" cm="1">
        <f t="array" ref="C960">IF(B960="","",_xlfn.IFS(Payment_Freq="Monthly",EDATE(C959,1),Payment_Freq="Annually",EDATE(C959,12),Payment_Freq="Weekly",C959+7,Payment_Freq="Bi-Weekly",C959+14,Payment_Freq="Semi-Monthly",C959+15,Payment_Freq="Semi-Annually",EDATE(C959,6),Payment_Freq="Quarterly",EDATE(C959,4)))</f>
        <v/>
      </c>
      <c r="D960" s="78" t="str">
        <f t="shared" si="98"/>
        <v/>
      </c>
      <c r="E960" s="78" t="str">
        <f t="shared" si="104"/>
        <v/>
      </c>
      <c r="F960" s="78"/>
      <c r="G960" s="78" t="str">
        <f t="shared" si="99"/>
        <v/>
      </c>
      <c r="H960" s="78" t="str">
        <f t="shared" si="100"/>
        <v/>
      </c>
      <c r="I960" s="78" t="str">
        <f t="shared" si="101"/>
        <v/>
      </c>
      <c r="J960" s="78"/>
      <c r="K960" s="78" t="str">
        <f t="shared" si="102"/>
        <v/>
      </c>
      <c r="L960" s="78"/>
      <c r="M960" s="78" t="str">
        <f>IF(B960="","",IF(Rounding="Yes",ROUND(SUM($K$36:K960),2),SUM($K$36:K960)))</f>
        <v/>
      </c>
    </row>
    <row r="961" spans="2:13" ht="20" customHeight="1" x14ac:dyDescent="0.35">
      <c r="B961" s="87" t="str">
        <f t="shared" si="103"/>
        <v/>
      </c>
      <c r="C961" s="106" t="str" cm="1">
        <f t="array" ref="C961">IF(B961="","",_xlfn.IFS(Payment_Freq="Monthly",EDATE(C960,1),Payment_Freq="Annually",EDATE(C960,12),Payment_Freq="Weekly",C960+7,Payment_Freq="Bi-Weekly",C960+14,Payment_Freq="Semi-Monthly",C960+15,Payment_Freq="Semi-Annually",EDATE(C960,6),Payment_Freq="Quarterly",EDATE(C960,4)))</f>
        <v/>
      </c>
      <c r="D961" s="78" t="str">
        <f t="shared" si="98"/>
        <v/>
      </c>
      <c r="E961" s="78" t="str">
        <f t="shared" si="104"/>
        <v/>
      </c>
      <c r="F961" s="78"/>
      <c r="G961" s="78" t="str">
        <f t="shared" si="99"/>
        <v/>
      </c>
      <c r="H961" s="78" t="str">
        <f t="shared" si="100"/>
        <v/>
      </c>
      <c r="I961" s="78" t="str">
        <f t="shared" si="101"/>
        <v/>
      </c>
      <c r="J961" s="78"/>
      <c r="K961" s="78" t="str">
        <f t="shared" si="102"/>
        <v/>
      </c>
      <c r="L961" s="78"/>
      <c r="M961" s="78" t="str">
        <f>IF(B961="","",IF(Rounding="Yes",ROUND(SUM($K$36:K961),2),SUM($K$36:K961)))</f>
        <v/>
      </c>
    </row>
    <row r="962" spans="2:13" ht="20" customHeight="1" x14ac:dyDescent="0.35">
      <c r="B962" s="87" t="str">
        <f t="shared" si="103"/>
        <v/>
      </c>
      <c r="C962" s="106" t="str" cm="1">
        <f t="array" ref="C962">IF(B962="","",_xlfn.IFS(Payment_Freq="Monthly",EDATE(C961,1),Payment_Freq="Annually",EDATE(C961,12),Payment_Freq="Weekly",C961+7,Payment_Freq="Bi-Weekly",C961+14,Payment_Freq="Semi-Monthly",C961+15,Payment_Freq="Semi-Annually",EDATE(C961,6),Payment_Freq="Quarterly",EDATE(C961,4)))</f>
        <v/>
      </c>
      <c r="D962" s="78" t="str">
        <f t="shared" si="98"/>
        <v/>
      </c>
      <c r="E962" s="78" t="str">
        <f t="shared" si="104"/>
        <v/>
      </c>
      <c r="F962" s="78"/>
      <c r="G962" s="78" t="str">
        <f t="shared" si="99"/>
        <v/>
      </c>
      <c r="H962" s="78" t="str">
        <f t="shared" si="100"/>
        <v/>
      </c>
      <c r="I962" s="78" t="str">
        <f t="shared" si="101"/>
        <v/>
      </c>
      <c r="J962" s="78"/>
      <c r="K962" s="78" t="str">
        <f t="shared" si="102"/>
        <v/>
      </c>
      <c r="L962" s="78"/>
      <c r="M962" s="78" t="str">
        <f>IF(B962="","",IF(Rounding="Yes",ROUND(SUM($K$36:K962),2),SUM($K$36:K962)))</f>
        <v/>
      </c>
    </row>
    <row r="963" spans="2:13" ht="20" customHeight="1" x14ac:dyDescent="0.35">
      <c r="B963" s="87" t="str">
        <f t="shared" si="103"/>
        <v/>
      </c>
      <c r="C963" s="106" t="str" cm="1">
        <f t="array" ref="C963">IF(B963="","",_xlfn.IFS(Payment_Freq="Monthly",EDATE(C962,1),Payment_Freq="Annually",EDATE(C962,12),Payment_Freq="Weekly",C962+7,Payment_Freq="Bi-Weekly",C962+14,Payment_Freq="Semi-Monthly",C962+15,Payment_Freq="Semi-Annually",EDATE(C962,6),Payment_Freq="Quarterly",EDATE(C962,4)))</f>
        <v/>
      </c>
      <c r="D963" s="78" t="str">
        <f t="shared" si="98"/>
        <v/>
      </c>
      <c r="E963" s="78" t="str">
        <f t="shared" si="104"/>
        <v/>
      </c>
      <c r="F963" s="78"/>
      <c r="G963" s="78" t="str">
        <f t="shared" si="99"/>
        <v/>
      </c>
      <c r="H963" s="78" t="str">
        <f t="shared" si="100"/>
        <v/>
      </c>
      <c r="I963" s="78" t="str">
        <f t="shared" si="101"/>
        <v/>
      </c>
      <c r="J963" s="78"/>
      <c r="K963" s="78" t="str">
        <f t="shared" si="102"/>
        <v/>
      </c>
      <c r="L963" s="78"/>
      <c r="M963" s="78" t="str">
        <f>IF(B963="","",IF(Rounding="Yes",ROUND(SUM($K$36:K963),2),SUM($K$36:K963)))</f>
        <v/>
      </c>
    </row>
    <row r="964" spans="2:13" ht="20" customHeight="1" x14ac:dyDescent="0.35">
      <c r="B964" s="87" t="str">
        <f t="shared" si="103"/>
        <v/>
      </c>
      <c r="C964" s="106" t="str" cm="1">
        <f t="array" ref="C964">IF(B964="","",_xlfn.IFS(Payment_Freq="Monthly",EDATE(C963,1),Payment_Freq="Annually",EDATE(C963,12),Payment_Freq="Weekly",C963+7,Payment_Freq="Bi-Weekly",C963+14,Payment_Freq="Semi-Monthly",C963+15,Payment_Freq="Semi-Annually",EDATE(C963,6),Payment_Freq="Quarterly",EDATE(C963,4)))</f>
        <v/>
      </c>
      <c r="D964" s="78" t="str">
        <f t="shared" si="98"/>
        <v/>
      </c>
      <c r="E964" s="78" t="str">
        <f t="shared" si="104"/>
        <v/>
      </c>
      <c r="F964" s="78"/>
      <c r="G964" s="78" t="str">
        <f t="shared" si="99"/>
        <v/>
      </c>
      <c r="H964" s="78" t="str">
        <f t="shared" si="100"/>
        <v/>
      </c>
      <c r="I964" s="78" t="str">
        <f t="shared" si="101"/>
        <v/>
      </c>
      <c r="J964" s="78"/>
      <c r="K964" s="78" t="str">
        <f t="shared" si="102"/>
        <v/>
      </c>
      <c r="L964" s="78"/>
      <c r="M964" s="78" t="str">
        <f>IF(B964="","",IF(Rounding="Yes",ROUND(SUM($K$36:K964),2),SUM($K$36:K964)))</f>
        <v/>
      </c>
    </row>
    <row r="965" spans="2:13" ht="20" customHeight="1" x14ac:dyDescent="0.35">
      <c r="B965" s="87" t="str">
        <f t="shared" si="103"/>
        <v/>
      </c>
      <c r="C965" s="106" t="str" cm="1">
        <f t="array" ref="C965">IF(B965="","",_xlfn.IFS(Payment_Freq="Monthly",EDATE(C964,1),Payment_Freq="Annually",EDATE(C964,12),Payment_Freq="Weekly",C964+7,Payment_Freq="Bi-Weekly",C964+14,Payment_Freq="Semi-Monthly",C964+15,Payment_Freq="Semi-Annually",EDATE(C964,6),Payment_Freq="Quarterly",EDATE(C964,4)))</f>
        <v/>
      </c>
      <c r="D965" s="78" t="str">
        <f t="shared" si="98"/>
        <v/>
      </c>
      <c r="E965" s="78" t="str">
        <f t="shared" si="104"/>
        <v/>
      </c>
      <c r="F965" s="78"/>
      <c r="G965" s="78" t="str">
        <f t="shared" si="99"/>
        <v/>
      </c>
      <c r="H965" s="78" t="str">
        <f t="shared" si="100"/>
        <v/>
      </c>
      <c r="I965" s="78" t="str">
        <f t="shared" si="101"/>
        <v/>
      </c>
      <c r="J965" s="78"/>
      <c r="K965" s="78" t="str">
        <f t="shared" si="102"/>
        <v/>
      </c>
      <c r="L965" s="78"/>
      <c r="M965" s="78" t="str">
        <f>IF(B965="","",IF(Rounding="Yes",ROUND(SUM($K$36:K965),2),SUM($K$36:K965)))</f>
        <v/>
      </c>
    </row>
    <row r="966" spans="2:13" ht="20" customHeight="1" x14ac:dyDescent="0.35">
      <c r="B966" s="87" t="str">
        <f t="shared" si="103"/>
        <v/>
      </c>
      <c r="C966" s="106" t="str" cm="1">
        <f t="array" ref="C966">IF(B966="","",_xlfn.IFS(Payment_Freq="Monthly",EDATE(C965,1),Payment_Freq="Annually",EDATE(C965,12),Payment_Freq="Weekly",C965+7,Payment_Freq="Bi-Weekly",C965+14,Payment_Freq="Semi-Monthly",C965+15,Payment_Freq="Semi-Annually",EDATE(C965,6),Payment_Freq="Quarterly",EDATE(C965,4)))</f>
        <v/>
      </c>
      <c r="D966" s="78" t="str">
        <f t="shared" si="98"/>
        <v/>
      </c>
      <c r="E966" s="78" t="str">
        <f t="shared" si="104"/>
        <v/>
      </c>
      <c r="F966" s="78"/>
      <c r="G966" s="78" t="str">
        <f t="shared" si="99"/>
        <v/>
      </c>
      <c r="H966" s="78" t="str">
        <f t="shared" si="100"/>
        <v/>
      </c>
      <c r="I966" s="78" t="str">
        <f t="shared" si="101"/>
        <v/>
      </c>
      <c r="J966" s="78"/>
      <c r="K966" s="78" t="str">
        <f t="shared" si="102"/>
        <v/>
      </c>
      <c r="L966" s="78"/>
      <c r="M966" s="78" t="str">
        <f>IF(B966="","",IF(Rounding="Yes",ROUND(SUM($K$36:K966),2),SUM($K$36:K966)))</f>
        <v/>
      </c>
    </row>
    <row r="967" spans="2:13" ht="20" customHeight="1" x14ac:dyDescent="0.35">
      <c r="B967" s="87" t="str">
        <f t="shared" si="103"/>
        <v/>
      </c>
      <c r="C967" s="106" t="str" cm="1">
        <f t="array" ref="C967">IF(B967="","",_xlfn.IFS(Payment_Freq="Monthly",EDATE(C966,1),Payment_Freq="Annually",EDATE(C966,12),Payment_Freq="Weekly",C966+7,Payment_Freq="Bi-Weekly",C966+14,Payment_Freq="Semi-Monthly",C966+15,Payment_Freq="Semi-Annually",EDATE(C966,6),Payment_Freq="Quarterly",EDATE(C966,4)))</f>
        <v/>
      </c>
      <c r="D967" s="78" t="str">
        <f t="shared" si="98"/>
        <v/>
      </c>
      <c r="E967" s="78" t="str">
        <f t="shared" si="104"/>
        <v/>
      </c>
      <c r="F967" s="78"/>
      <c r="G967" s="78" t="str">
        <f t="shared" si="99"/>
        <v/>
      </c>
      <c r="H967" s="78" t="str">
        <f t="shared" si="100"/>
        <v/>
      </c>
      <c r="I967" s="78" t="str">
        <f t="shared" si="101"/>
        <v/>
      </c>
      <c r="J967" s="78"/>
      <c r="K967" s="78" t="str">
        <f t="shared" si="102"/>
        <v/>
      </c>
      <c r="L967" s="78"/>
      <c r="M967" s="78" t="str">
        <f>IF(B967="","",IF(Rounding="Yes",ROUND(SUM($K$36:K967),2),SUM($K$36:K967)))</f>
        <v/>
      </c>
    </row>
    <row r="968" spans="2:13" ht="20" customHeight="1" x14ac:dyDescent="0.35">
      <c r="B968" s="87" t="str">
        <f t="shared" si="103"/>
        <v/>
      </c>
      <c r="C968" s="106" t="str" cm="1">
        <f t="array" ref="C968">IF(B968="","",_xlfn.IFS(Payment_Freq="Monthly",EDATE(C967,1),Payment_Freq="Annually",EDATE(C967,12),Payment_Freq="Weekly",C967+7,Payment_Freq="Bi-Weekly",C967+14,Payment_Freq="Semi-Monthly",C967+15,Payment_Freq="Semi-Annually",EDATE(C967,6),Payment_Freq="Quarterly",EDATE(C967,4)))</f>
        <v/>
      </c>
      <c r="D968" s="78" t="str">
        <f t="shared" si="98"/>
        <v/>
      </c>
      <c r="E968" s="78" t="str">
        <f t="shared" si="104"/>
        <v/>
      </c>
      <c r="F968" s="78"/>
      <c r="G968" s="78" t="str">
        <f t="shared" si="99"/>
        <v/>
      </c>
      <c r="H968" s="78" t="str">
        <f t="shared" si="100"/>
        <v/>
      </c>
      <c r="I968" s="78" t="str">
        <f t="shared" si="101"/>
        <v/>
      </c>
      <c r="J968" s="78"/>
      <c r="K968" s="78" t="str">
        <f t="shared" si="102"/>
        <v/>
      </c>
      <c r="L968" s="78"/>
      <c r="M968" s="78" t="str">
        <f>IF(B968="","",IF(Rounding="Yes",ROUND(SUM($K$36:K968),2),SUM($K$36:K968)))</f>
        <v/>
      </c>
    </row>
    <row r="969" spans="2:13" ht="20" customHeight="1" x14ac:dyDescent="0.35">
      <c r="B969" s="87" t="str">
        <f t="shared" si="103"/>
        <v/>
      </c>
      <c r="C969" s="106" t="str" cm="1">
        <f t="array" ref="C969">IF(B969="","",_xlfn.IFS(Payment_Freq="Monthly",EDATE(C968,1),Payment_Freq="Annually",EDATE(C968,12),Payment_Freq="Weekly",C968+7,Payment_Freq="Bi-Weekly",C968+14,Payment_Freq="Semi-Monthly",C968+15,Payment_Freq="Semi-Annually",EDATE(C968,6),Payment_Freq="Quarterly",EDATE(C968,4)))</f>
        <v/>
      </c>
      <c r="D969" s="78" t="str">
        <f t="shared" si="98"/>
        <v/>
      </c>
      <c r="E969" s="78" t="str">
        <f t="shared" si="104"/>
        <v/>
      </c>
      <c r="F969" s="78"/>
      <c r="G969" s="78" t="str">
        <f t="shared" si="99"/>
        <v/>
      </c>
      <c r="H969" s="78" t="str">
        <f t="shared" si="100"/>
        <v/>
      </c>
      <c r="I969" s="78" t="str">
        <f t="shared" si="101"/>
        <v/>
      </c>
      <c r="J969" s="78"/>
      <c r="K969" s="78" t="str">
        <f t="shared" si="102"/>
        <v/>
      </c>
      <c r="L969" s="78"/>
      <c r="M969" s="78" t="str">
        <f>IF(B969="","",IF(Rounding="Yes",ROUND(SUM($K$36:K969),2),SUM($K$36:K969)))</f>
        <v/>
      </c>
    </row>
    <row r="970" spans="2:13" ht="20" customHeight="1" x14ac:dyDescent="0.35">
      <c r="B970" s="87" t="str">
        <f t="shared" si="103"/>
        <v/>
      </c>
      <c r="C970" s="106" t="str" cm="1">
        <f t="array" ref="C970">IF(B970="","",_xlfn.IFS(Payment_Freq="Monthly",EDATE(C969,1),Payment_Freq="Annually",EDATE(C969,12),Payment_Freq="Weekly",C969+7,Payment_Freq="Bi-Weekly",C969+14,Payment_Freq="Semi-Monthly",C969+15,Payment_Freq="Semi-Annually",EDATE(C969,6),Payment_Freq="Quarterly",EDATE(C969,4)))</f>
        <v/>
      </c>
      <c r="D970" s="78" t="str">
        <f t="shared" si="98"/>
        <v/>
      </c>
      <c r="E970" s="78" t="str">
        <f t="shared" si="104"/>
        <v/>
      </c>
      <c r="F970" s="78"/>
      <c r="G970" s="78" t="str">
        <f t="shared" si="99"/>
        <v/>
      </c>
      <c r="H970" s="78" t="str">
        <f t="shared" si="100"/>
        <v/>
      </c>
      <c r="I970" s="78" t="str">
        <f t="shared" si="101"/>
        <v/>
      </c>
      <c r="J970" s="78"/>
      <c r="K970" s="78" t="str">
        <f t="shared" si="102"/>
        <v/>
      </c>
      <c r="L970" s="78"/>
      <c r="M970" s="78" t="str">
        <f>IF(B970="","",IF(Rounding="Yes",ROUND(SUM($K$36:K970),2),SUM($K$36:K970)))</f>
        <v/>
      </c>
    </row>
    <row r="971" spans="2:13" ht="20" customHeight="1" x14ac:dyDescent="0.35">
      <c r="B971" s="87" t="str">
        <f t="shared" si="103"/>
        <v/>
      </c>
      <c r="C971" s="106" t="str" cm="1">
        <f t="array" ref="C971">IF(B971="","",_xlfn.IFS(Payment_Freq="Monthly",EDATE(C970,1),Payment_Freq="Annually",EDATE(C970,12),Payment_Freq="Weekly",C970+7,Payment_Freq="Bi-Weekly",C970+14,Payment_Freq="Semi-Monthly",C970+15,Payment_Freq="Semi-Annually",EDATE(C970,6),Payment_Freq="Quarterly",EDATE(C970,4)))</f>
        <v/>
      </c>
      <c r="D971" s="78" t="str">
        <f t="shared" si="98"/>
        <v/>
      </c>
      <c r="E971" s="78" t="str">
        <f t="shared" si="104"/>
        <v/>
      </c>
      <c r="F971" s="78"/>
      <c r="G971" s="78" t="str">
        <f t="shared" si="99"/>
        <v/>
      </c>
      <c r="H971" s="78" t="str">
        <f t="shared" si="100"/>
        <v/>
      </c>
      <c r="I971" s="78" t="str">
        <f t="shared" si="101"/>
        <v/>
      </c>
      <c r="J971" s="78"/>
      <c r="K971" s="78" t="str">
        <f t="shared" si="102"/>
        <v/>
      </c>
      <c r="L971" s="78"/>
      <c r="M971" s="78" t="str">
        <f>IF(B971="","",IF(Rounding="Yes",ROUND(SUM($K$36:K971),2),SUM($K$36:K971)))</f>
        <v/>
      </c>
    </row>
    <row r="972" spans="2:13" ht="20" customHeight="1" x14ac:dyDescent="0.35">
      <c r="B972" s="87" t="str">
        <f t="shared" si="103"/>
        <v/>
      </c>
      <c r="C972" s="106" t="str" cm="1">
        <f t="array" ref="C972">IF(B972="","",_xlfn.IFS(Payment_Freq="Monthly",EDATE(C971,1),Payment_Freq="Annually",EDATE(C971,12),Payment_Freq="Weekly",C971+7,Payment_Freq="Bi-Weekly",C971+14,Payment_Freq="Semi-Monthly",C971+15,Payment_Freq="Semi-Annually",EDATE(C971,6),Payment_Freq="Quarterly",EDATE(C971,4)))</f>
        <v/>
      </c>
      <c r="D972" s="78" t="str">
        <f t="shared" si="98"/>
        <v/>
      </c>
      <c r="E972" s="78" t="str">
        <f t="shared" si="104"/>
        <v/>
      </c>
      <c r="F972" s="78"/>
      <c r="G972" s="78" t="str">
        <f t="shared" si="99"/>
        <v/>
      </c>
      <c r="H972" s="78" t="str">
        <f t="shared" si="100"/>
        <v/>
      </c>
      <c r="I972" s="78" t="str">
        <f t="shared" si="101"/>
        <v/>
      </c>
      <c r="J972" s="78"/>
      <c r="K972" s="78" t="str">
        <f t="shared" si="102"/>
        <v/>
      </c>
      <c r="L972" s="78"/>
      <c r="M972" s="78" t="str">
        <f>IF(B972="","",IF(Rounding="Yes",ROUND(SUM($K$36:K972),2),SUM($K$36:K972)))</f>
        <v/>
      </c>
    </row>
    <row r="973" spans="2:13" ht="20" customHeight="1" x14ac:dyDescent="0.35">
      <c r="B973" s="87" t="str">
        <f t="shared" si="103"/>
        <v/>
      </c>
      <c r="C973" s="106" t="str" cm="1">
        <f t="array" ref="C973">IF(B973="","",_xlfn.IFS(Payment_Freq="Monthly",EDATE(C972,1),Payment_Freq="Annually",EDATE(C972,12),Payment_Freq="Weekly",C972+7,Payment_Freq="Bi-Weekly",C972+14,Payment_Freq="Semi-Monthly",C972+15,Payment_Freq="Semi-Annually",EDATE(C972,6),Payment_Freq="Quarterly",EDATE(C972,4)))</f>
        <v/>
      </c>
      <c r="D973" s="78" t="str">
        <f t="shared" si="98"/>
        <v/>
      </c>
      <c r="E973" s="78" t="str">
        <f t="shared" si="104"/>
        <v/>
      </c>
      <c r="F973" s="78"/>
      <c r="G973" s="78" t="str">
        <f t="shared" si="99"/>
        <v/>
      </c>
      <c r="H973" s="78" t="str">
        <f t="shared" si="100"/>
        <v/>
      </c>
      <c r="I973" s="78" t="str">
        <f t="shared" si="101"/>
        <v/>
      </c>
      <c r="J973" s="78"/>
      <c r="K973" s="78" t="str">
        <f t="shared" si="102"/>
        <v/>
      </c>
      <c r="L973" s="78"/>
      <c r="M973" s="78" t="str">
        <f>IF(B973="","",IF(Rounding="Yes",ROUND(SUM($K$36:K973),2),SUM($K$36:K973)))</f>
        <v/>
      </c>
    </row>
    <row r="974" spans="2:13" ht="20" customHeight="1" x14ac:dyDescent="0.35">
      <c r="B974" s="87" t="str">
        <f t="shared" si="103"/>
        <v/>
      </c>
      <c r="C974" s="106" t="str" cm="1">
        <f t="array" ref="C974">IF(B974="","",_xlfn.IFS(Payment_Freq="Monthly",EDATE(C973,1),Payment_Freq="Annually",EDATE(C973,12),Payment_Freq="Weekly",C973+7,Payment_Freq="Bi-Weekly",C973+14,Payment_Freq="Semi-Monthly",C973+15,Payment_Freq="Semi-Annually",EDATE(C973,6),Payment_Freq="Quarterly",EDATE(C973,4)))</f>
        <v/>
      </c>
      <c r="D974" s="78" t="str">
        <f t="shared" si="98"/>
        <v/>
      </c>
      <c r="E974" s="78" t="str">
        <f t="shared" si="104"/>
        <v/>
      </c>
      <c r="F974" s="78"/>
      <c r="G974" s="78" t="str">
        <f t="shared" si="99"/>
        <v/>
      </c>
      <c r="H974" s="78" t="str">
        <f t="shared" si="100"/>
        <v/>
      </c>
      <c r="I974" s="78" t="str">
        <f t="shared" si="101"/>
        <v/>
      </c>
      <c r="J974" s="78"/>
      <c r="K974" s="78" t="str">
        <f t="shared" si="102"/>
        <v/>
      </c>
      <c r="L974" s="78"/>
      <c r="M974" s="78" t="str">
        <f>IF(B974="","",IF(Rounding="Yes",ROUND(SUM($K$36:K974),2),SUM($K$36:K974)))</f>
        <v/>
      </c>
    </row>
    <row r="975" spans="2:13" ht="20" customHeight="1" x14ac:dyDescent="0.35">
      <c r="B975" s="87" t="str">
        <f t="shared" si="103"/>
        <v/>
      </c>
      <c r="C975" s="106" t="str" cm="1">
        <f t="array" ref="C975">IF(B975="","",_xlfn.IFS(Payment_Freq="Monthly",EDATE(C974,1),Payment_Freq="Annually",EDATE(C974,12),Payment_Freq="Weekly",C974+7,Payment_Freq="Bi-Weekly",C974+14,Payment_Freq="Semi-Monthly",C974+15,Payment_Freq="Semi-Annually",EDATE(C974,6),Payment_Freq="Quarterly",EDATE(C974,4)))</f>
        <v/>
      </c>
      <c r="D975" s="78" t="str">
        <f t="shared" si="98"/>
        <v/>
      </c>
      <c r="E975" s="78" t="str">
        <f t="shared" si="104"/>
        <v/>
      </c>
      <c r="F975" s="78"/>
      <c r="G975" s="78" t="str">
        <f t="shared" si="99"/>
        <v/>
      </c>
      <c r="H975" s="78" t="str">
        <f t="shared" si="100"/>
        <v/>
      </c>
      <c r="I975" s="78" t="str">
        <f t="shared" si="101"/>
        <v/>
      </c>
      <c r="J975" s="78"/>
      <c r="K975" s="78" t="str">
        <f t="shared" si="102"/>
        <v/>
      </c>
      <c r="L975" s="78"/>
      <c r="M975" s="78" t="str">
        <f>IF(B975="","",IF(Rounding="Yes",ROUND(SUM($K$36:K975),2),SUM($K$36:K975)))</f>
        <v/>
      </c>
    </row>
    <row r="976" spans="2:13" ht="20" customHeight="1" x14ac:dyDescent="0.35">
      <c r="B976" s="87" t="str">
        <f t="shared" si="103"/>
        <v/>
      </c>
      <c r="C976" s="106" t="str" cm="1">
        <f t="array" ref="C976">IF(B976="","",_xlfn.IFS(Payment_Freq="Monthly",EDATE(C975,1),Payment_Freq="Annually",EDATE(C975,12),Payment_Freq="Weekly",C975+7,Payment_Freq="Bi-Weekly",C975+14,Payment_Freq="Semi-Monthly",C975+15,Payment_Freq="Semi-Annually",EDATE(C975,6),Payment_Freq="Quarterly",EDATE(C975,4)))</f>
        <v/>
      </c>
      <c r="D976" s="78" t="str">
        <f t="shared" si="98"/>
        <v/>
      </c>
      <c r="E976" s="78" t="str">
        <f t="shared" si="104"/>
        <v/>
      </c>
      <c r="F976" s="78"/>
      <c r="G976" s="78" t="str">
        <f t="shared" si="99"/>
        <v/>
      </c>
      <c r="H976" s="78" t="str">
        <f t="shared" si="100"/>
        <v/>
      </c>
      <c r="I976" s="78" t="str">
        <f t="shared" si="101"/>
        <v/>
      </c>
      <c r="J976" s="78"/>
      <c r="K976" s="78" t="str">
        <f t="shared" si="102"/>
        <v/>
      </c>
      <c r="L976" s="78"/>
      <c r="M976" s="78" t="str">
        <f>IF(B976="","",IF(Rounding="Yes",ROUND(SUM($K$36:K976),2),SUM($K$36:K976)))</f>
        <v/>
      </c>
    </row>
    <row r="977" spans="2:13" ht="20" customHeight="1" x14ac:dyDescent="0.35">
      <c r="B977" s="87" t="str">
        <f t="shared" si="103"/>
        <v/>
      </c>
      <c r="C977" s="106" t="str" cm="1">
        <f t="array" ref="C977">IF(B977="","",_xlfn.IFS(Payment_Freq="Monthly",EDATE(C976,1),Payment_Freq="Annually",EDATE(C976,12),Payment_Freq="Weekly",C976+7,Payment_Freq="Bi-Weekly",C976+14,Payment_Freq="Semi-Monthly",C976+15,Payment_Freq="Semi-Annually",EDATE(C976,6),Payment_Freq="Quarterly",EDATE(C976,4)))</f>
        <v/>
      </c>
      <c r="D977" s="78" t="str">
        <f t="shared" si="98"/>
        <v/>
      </c>
      <c r="E977" s="78" t="str">
        <f t="shared" si="104"/>
        <v/>
      </c>
      <c r="F977" s="78"/>
      <c r="G977" s="78" t="str">
        <f t="shared" si="99"/>
        <v/>
      </c>
      <c r="H977" s="78" t="str">
        <f t="shared" si="100"/>
        <v/>
      </c>
      <c r="I977" s="78" t="str">
        <f t="shared" si="101"/>
        <v/>
      </c>
      <c r="J977" s="78"/>
      <c r="K977" s="78" t="str">
        <f t="shared" si="102"/>
        <v/>
      </c>
      <c r="L977" s="78"/>
      <c r="M977" s="78" t="str">
        <f>IF(B977="","",IF(Rounding="Yes",ROUND(SUM($K$36:K977),2),SUM($K$36:K977)))</f>
        <v/>
      </c>
    </row>
    <row r="978" spans="2:13" ht="20" customHeight="1" x14ac:dyDescent="0.35">
      <c r="B978" s="87" t="str">
        <f t="shared" si="103"/>
        <v/>
      </c>
      <c r="C978" s="106" t="str" cm="1">
        <f t="array" ref="C978">IF(B978="","",_xlfn.IFS(Payment_Freq="Monthly",EDATE(C977,1),Payment_Freq="Annually",EDATE(C977,12),Payment_Freq="Weekly",C977+7,Payment_Freq="Bi-Weekly",C977+14,Payment_Freq="Semi-Monthly",C977+15,Payment_Freq="Semi-Annually",EDATE(C977,6),Payment_Freq="Quarterly",EDATE(C977,4)))</f>
        <v/>
      </c>
      <c r="D978" s="78" t="str">
        <f t="shared" si="98"/>
        <v/>
      </c>
      <c r="E978" s="78" t="str">
        <f t="shared" si="104"/>
        <v/>
      </c>
      <c r="F978" s="78"/>
      <c r="G978" s="78" t="str">
        <f t="shared" si="99"/>
        <v/>
      </c>
      <c r="H978" s="78" t="str">
        <f t="shared" si="100"/>
        <v/>
      </c>
      <c r="I978" s="78" t="str">
        <f t="shared" si="101"/>
        <v/>
      </c>
      <c r="J978" s="78"/>
      <c r="K978" s="78" t="str">
        <f t="shared" si="102"/>
        <v/>
      </c>
      <c r="L978" s="78"/>
      <c r="M978" s="78" t="str">
        <f>IF(B978="","",IF(Rounding="Yes",ROUND(SUM($K$36:K978),2),SUM($K$36:K978)))</f>
        <v/>
      </c>
    </row>
    <row r="979" spans="2:13" ht="20" customHeight="1" x14ac:dyDescent="0.35">
      <c r="B979" s="87" t="str">
        <f t="shared" si="103"/>
        <v/>
      </c>
      <c r="C979" s="106" t="str" cm="1">
        <f t="array" ref="C979">IF(B979="","",_xlfn.IFS(Payment_Freq="Monthly",EDATE(C978,1),Payment_Freq="Annually",EDATE(C978,12),Payment_Freq="Weekly",C978+7,Payment_Freq="Bi-Weekly",C978+14,Payment_Freq="Semi-Monthly",C978+15,Payment_Freq="Semi-Annually",EDATE(C978,6),Payment_Freq="Quarterly",EDATE(C978,4)))</f>
        <v/>
      </c>
      <c r="D979" s="78" t="str">
        <f t="shared" si="98"/>
        <v/>
      </c>
      <c r="E979" s="78" t="str">
        <f t="shared" si="104"/>
        <v/>
      </c>
      <c r="F979" s="78"/>
      <c r="G979" s="78" t="str">
        <f t="shared" si="99"/>
        <v/>
      </c>
      <c r="H979" s="78" t="str">
        <f t="shared" si="100"/>
        <v/>
      </c>
      <c r="I979" s="78" t="str">
        <f t="shared" si="101"/>
        <v/>
      </c>
      <c r="J979" s="78"/>
      <c r="K979" s="78" t="str">
        <f t="shared" si="102"/>
        <v/>
      </c>
      <c r="L979" s="78"/>
      <c r="M979" s="78" t="str">
        <f>IF(B979="","",IF(Rounding="Yes",ROUND(SUM($K$36:K979),2),SUM($K$36:K979)))</f>
        <v/>
      </c>
    </row>
    <row r="980" spans="2:13" ht="20" customHeight="1" x14ac:dyDescent="0.35">
      <c r="B980" s="87" t="str">
        <f t="shared" si="103"/>
        <v/>
      </c>
      <c r="C980" s="106" t="str" cm="1">
        <f t="array" ref="C980">IF(B980="","",_xlfn.IFS(Payment_Freq="Monthly",EDATE(C979,1),Payment_Freq="Annually",EDATE(C979,12),Payment_Freq="Weekly",C979+7,Payment_Freq="Bi-Weekly",C979+14,Payment_Freq="Semi-Monthly",C979+15,Payment_Freq="Semi-Annually",EDATE(C979,6),Payment_Freq="Quarterly",EDATE(C979,4)))</f>
        <v/>
      </c>
      <c r="D980" s="78" t="str">
        <f t="shared" si="98"/>
        <v/>
      </c>
      <c r="E980" s="78" t="str">
        <f t="shared" si="104"/>
        <v/>
      </c>
      <c r="F980" s="78"/>
      <c r="G980" s="78" t="str">
        <f t="shared" si="99"/>
        <v/>
      </c>
      <c r="H980" s="78" t="str">
        <f t="shared" si="100"/>
        <v/>
      </c>
      <c r="I980" s="78" t="str">
        <f t="shared" si="101"/>
        <v/>
      </c>
      <c r="J980" s="78"/>
      <c r="K980" s="78" t="str">
        <f t="shared" si="102"/>
        <v/>
      </c>
      <c r="L980" s="78"/>
      <c r="M980" s="78" t="str">
        <f>IF(B980="","",IF(Rounding="Yes",ROUND(SUM($K$36:K980),2),SUM($K$36:K980)))</f>
        <v/>
      </c>
    </row>
    <row r="981" spans="2:13" ht="20" customHeight="1" x14ac:dyDescent="0.35">
      <c r="B981" s="87" t="str">
        <f t="shared" si="103"/>
        <v/>
      </c>
      <c r="C981" s="106" t="str" cm="1">
        <f t="array" ref="C981">IF(B981="","",_xlfn.IFS(Payment_Freq="Monthly",EDATE(C980,1),Payment_Freq="Annually",EDATE(C980,12),Payment_Freq="Weekly",C980+7,Payment_Freq="Bi-Weekly",C980+14,Payment_Freq="Semi-Monthly",C980+15,Payment_Freq="Semi-Annually",EDATE(C980,6),Payment_Freq="Quarterly",EDATE(C980,4)))</f>
        <v/>
      </c>
      <c r="D981" s="78" t="str">
        <f t="shared" si="98"/>
        <v/>
      </c>
      <c r="E981" s="78" t="str">
        <f t="shared" si="104"/>
        <v/>
      </c>
      <c r="F981" s="78"/>
      <c r="G981" s="78" t="str">
        <f t="shared" si="99"/>
        <v/>
      </c>
      <c r="H981" s="78" t="str">
        <f t="shared" si="100"/>
        <v/>
      </c>
      <c r="I981" s="78" t="str">
        <f t="shared" si="101"/>
        <v/>
      </c>
      <c r="J981" s="78"/>
      <c r="K981" s="78" t="str">
        <f t="shared" si="102"/>
        <v/>
      </c>
      <c r="L981" s="78"/>
      <c r="M981" s="78" t="str">
        <f>IF(B981="","",IF(Rounding="Yes",ROUND(SUM($K$36:K981),2),SUM($K$36:K981)))</f>
        <v/>
      </c>
    </row>
    <row r="982" spans="2:13" ht="20" customHeight="1" x14ac:dyDescent="0.35">
      <c r="B982" s="87" t="str">
        <f t="shared" si="103"/>
        <v/>
      </c>
      <c r="C982" s="106" t="str" cm="1">
        <f t="array" ref="C982">IF(B982="","",_xlfn.IFS(Payment_Freq="Monthly",EDATE(C981,1),Payment_Freq="Annually",EDATE(C981,12),Payment_Freq="Weekly",C981+7,Payment_Freq="Bi-Weekly",C981+14,Payment_Freq="Semi-Monthly",C981+15,Payment_Freq="Semi-Annually",EDATE(C981,6),Payment_Freq="Quarterly",EDATE(C981,4)))</f>
        <v/>
      </c>
      <c r="D982" s="78" t="str">
        <f t="shared" si="98"/>
        <v/>
      </c>
      <c r="E982" s="78" t="str">
        <f t="shared" si="104"/>
        <v/>
      </c>
      <c r="F982" s="78"/>
      <c r="G982" s="78" t="str">
        <f t="shared" si="99"/>
        <v/>
      </c>
      <c r="H982" s="78" t="str">
        <f t="shared" si="100"/>
        <v/>
      </c>
      <c r="I982" s="78" t="str">
        <f t="shared" si="101"/>
        <v/>
      </c>
      <c r="J982" s="78"/>
      <c r="K982" s="78" t="str">
        <f t="shared" si="102"/>
        <v/>
      </c>
      <c r="L982" s="78"/>
      <c r="M982" s="78" t="str">
        <f>IF(B982="","",IF(Rounding="Yes",ROUND(SUM($K$36:K982),2),SUM($K$36:K982)))</f>
        <v/>
      </c>
    </row>
    <row r="983" spans="2:13" ht="20" customHeight="1" x14ac:dyDescent="0.35">
      <c r="B983" s="87" t="str">
        <f t="shared" si="103"/>
        <v/>
      </c>
      <c r="C983" s="106" t="str" cm="1">
        <f t="array" ref="C983">IF(B983="","",_xlfn.IFS(Payment_Freq="Monthly",EDATE(C982,1),Payment_Freq="Annually",EDATE(C982,12),Payment_Freq="Weekly",C982+7,Payment_Freq="Bi-Weekly",C982+14,Payment_Freq="Semi-Monthly",C982+15,Payment_Freq="Semi-Annually",EDATE(C982,6),Payment_Freq="Quarterly",EDATE(C982,4)))</f>
        <v/>
      </c>
      <c r="D983" s="78" t="str">
        <f t="shared" si="98"/>
        <v/>
      </c>
      <c r="E983" s="78" t="str">
        <f t="shared" si="104"/>
        <v/>
      </c>
      <c r="F983" s="78"/>
      <c r="G983" s="78" t="str">
        <f t="shared" si="99"/>
        <v/>
      </c>
      <c r="H983" s="78" t="str">
        <f t="shared" si="100"/>
        <v/>
      </c>
      <c r="I983" s="78" t="str">
        <f t="shared" si="101"/>
        <v/>
      </c>
      <c r="J983" s="78"/>
      <c r="K983" s="78" t="str">
        <f t="shared" si="102"/>
        <v/>
      </c>
      <c r="L983" s="78"/>
      <c r="M983" s="78" t="str">
        <f>IF(B983="","",IF(Rounding="Yes",ROUND(SUM($K$36:K983),2),SUM($K$36:K983)))</f>
        <v/>
      </c>
    </row>
    <row r="984" spans="2:13" ht="20" customHeight="1" x14ac:dyDescent="0.35">
      <c r="B984" s="87" t="str">
        <f t="shared" si="103"/>
        <v/>
      </c>
      <c r="C984" s="106" t="str" cm="1">
        <f t="array" ref="C984">IF(B984="","",_xlfn.IFS(Payment_Freq="Monthly",EDATE(C983,1),Payment_Freq="Annually",EDATE(C983,12),Payment_Freq="Weekly",C983+7,Payment_Freq="Bi-Weekly",C983+14,Payment_Freq="Semi-Monthly",C983+15,Payment_Freq="Semi-Annually",EDATE(C983,6),Payment_Freq="Quarterly",EDATE(C983,4)))</f>
        <v/>
      </c>
      <c r="D984" s="78" t="str">
        <f t="shared" si="98"/>
        <v/>
      </c>
      <c r="E984" s="78" t="str">
        <f t="shared" si="104"/>
        <v/>
      </c>
      <c r="F984" s="78"/>
      <c r="G984" s="78" t="str">
        <f t="shared" si="99"/>
        <v/>
      </c>
      <c r="H984" s="78" t="str">
        <f t="shared" si="100"/>
        <v/>
      </c>
      <c r="I984" s="78" t="str">
        <f t="shared" si="101"/>
        <v/>
      </c>
      <c r="J984" s="78"/>
      <c r="K984" s="78" t="str">
        <f t="shared" si="102"/>
        <v/>
      </c>
      <c r="L984" s="78"/>
      <c r="M984" s="78" t="str">
        <f>IF(B984="","",IF(Rounding="Yes",ROUND(SUM($K$36:K984),2),SUM($K$36:K984)))</f>
        <v/>
      </c>
    </row>
    <row r="985" spans="2:13" ht="20" customHeight="1" x14ac:dyDescent="0.35">
      <c r="B985" s="87" t="str">
        <f t="shared" si="103"/>
        <v/>
      </c>
      <c r="C985" s="106" t="str" cm="1">
        <f t="array" ref="C985">IF(B985="","",_xlfn.IFS(Payment_Freq="Monthly",EDATE(C984,1),Payment_Freq="Annually",EDATE(C984,12),Payment_Freq="Weekly",C984+7,Payment_Freq="Bi-Weekly",C984+14,Payment_Freq="Semi-Monthly",C984+15,Payment_Freq="Semi-Annually",EDATE(C984,6),Payment_Freq="Quarterly",EDATE(C984,4)))</f>
        <v/>
      </c>
      <c r="D985" s="78" t="str">
        <f t="shared" si="98"/>
        <v/>
      </c>
      <c r="E985" s="78" t="str">
        <f t="shared" si="104"/>
        <v/>
      </c>
      <c r="F985" s="78"/>
      <c r="G985" s="78" t="str">
        <f t="shared" si="99"/>
        <v/>
      </c>
      <c r="H985" s="78" t="str">
        <f t="shared" si="100"/>
        <v/>
      </c>
      <c r="I985" s="78" t="str">
        <f t="shared" si="101"/>
        <v/>
      </c>
      <c r="J985" s="78"/>
      <c r="K985" s="78" t="str">
        <f t="shared" si="102"/>
        <v/>
      </c>
      <c r="L985" s="78"/>
      <c r="M985" s="78" t="str">
        <f>IF(B985="","",IF(Rounding="Yes",ROUND(SUM($K$36:K985),2),SUM($K$36:K985)))</f>
        <v/>
      </c>
    </row>
    <row r="986" spans="2:13" ht="20" customHeight="1" x14ac:dyDescent="0.35">
      <c r="B986" s="87" t="str">
        <f t="shared" si="103"/>
        <v/>
      </c>
      <c r="C986" s="106" t="str" cm="1">
        <f t="array" ref="C986">IF(B986="","",_xlfn.IFS(Payment_Freq="Monthly",EDATE(C985,1),Payment_Freq="Annually",EDATE(C985,12),Payment_Freq="Weekly",C985+7,Payment_Freq="Bi-Weekly",C985+14,Payment_Freq="Semi-Monthly",C985+15,Payment_Freq="Semi-Annually",EDATE(C985,6),Payment_Freq="Quarterly",EDATE(C985,4)))</f>
        <v/>
      </c>
      <c r="D986" s="78" t="str">
        <f t="shared" si="98"/>
        <v/>
      </c>
      <c r="E986" s="78" t="str">
        <f t="shared" si="104"/>
        <v/>
      </c>
      <c r="F986" s="78"/>
      <c r="G986" s="78" t="str">
        <f t="shared" si="99"/>
        <v/>
      </c>
      <c r="H986" s="78" t="str">
        <f t="shared" si="100"/>
        <v/>
      </c>
      <c r="I986" s="78" t="str">
        <f t="shared" si="101"/>
        <v/>
      </c>
      <c r="J986" s="78"/>
      <c r="K986" s="78" t="str">
        <f t="shared" si="102"/>
        <v/>
      </c>
      <c r="L986" s="78"/>
      <c r="M986" s="78" t="str">
        <f>IF(B986="","",IF(Rounding="Yes",ROUND(SUM($K$36:K986),2),SUM($K$36:K986)))</f>
        <v/>
      </c>
    </row>
    <row r="987" spans="2:13" ht="20" customHeight="1" x14ac:dyDescent="0.35">
      <c r="B987" s="87" t="str">
        <f t="shared" si="103"/>
        <v/>
      </c>
      <c r="C987" s="106" t="str" cm="1">
        <f t="array" ref="C987">IF(B987="","",_xlfn.IFS(Payment_Freq="Monthly",EDATE(C986,1),Payment_Freq="Annually",EDATE(C986,12),Payment_Freq="Weekly",C986+7,Payment_Freq="Bi-Weekly",C986+14,Payment_Freq="Semi-Monthly",C986+15,Payment_Freq="Semi-Annually",EDATE(C986,6),Payment_Freq="Quarterly",EDATE(C986,4)))</f>
        <v/>
      </c>
      <c r="D987" s="78" t="str">
        <f t="shared" si="98"/>
        <v/>
      </c>
      <c r="E987" s="78" t="str">
        <f t="shared" si="104"/>
        <v/>
      </c>
      <c r="F987" s="78"/>
      <c r="G987" s="78" t="str">
        <f t="shared" si="99"/>
        <v/>
      </c>
      <c r="H987" s="78" t="str">
        <f t="shared" si="100"/>
        <v/>
      </c>
      <c r="I987" s="78" t="str">
        <f t="shared" si="101"/>
        <v/>
      </c>
      <c r="J987" s="78"/>
      <c r="K987" s="78" t="str">
        <f t="shared" si="102"/>
        <v/>
      </c>
      <c r="L987" s="78"/>
      <c r="M987" s="78" t="str">
        <f>IF(B987="","",IF(Rounding="Yes",ROUND(SUM($K$36:K987),2),SUM($K$36:K987)))</f>
        <v/>
      </c>
    </row>
    <row r="988" spans="2:13" ht="20" customHeight="1" x14ac:dyDescent="0.35">
      <c r="B988" s="87" t="str">
        <f t="shared" si="103"/>
        <v/>
      </c>
      <c r="C988" s="106" t="str" cm="1">
        <f t="array" ref="C988">IF(B988="","",_xlfn.IFS(Payment_Freq="Monthly",EDATE(C987,1),Payment_Freq="Annually",EDATE(C987,12),Payment_Freq="Weekly",C987+7,Payment_Freq="Bi-Weekly",C987+14,Payment_Freq="Semi-Monthly",C987+15,Payment_Freq="Semi-Annually",EDATE(C987,6),Payment_Freq="Quarterly",EDATE(C987,4)))</f>
        <v/>
      </c>
      <c r="D988" s="78" t="str">
        <f t="shared" si="98"/>
        <v/>
      </c>
      <c r="E988" s="78" t="str">
        <f t="shared" si="104"/>
        <v/>
      </c>
      <c r="F988" s="78"/>
      <c r="G988" s="78" t="str">
        <f t="shared" si="99"/>
        <v/>
      </c>
      <c r="H988" s="78" t="str">
        <f t="shared" si="100"/>
        <v/>
      </c>
      <c r="I988" s="78" t="str">
        <f t="shared" si="101"/>
        <v/>
      </c>
      <c r="J988" s="78"/>
      <c r="K988" s="78" t="str">
        <f t="shared" si="102"/>
        <v/>
      </c>
      <c r="L988" s="78"/>
      <c r="M988" s="78" t="str">
        <f>IF(B988="","",IF(Rounding="Yes",ROUND(SUM($K$36:K988),2),SUM($K$36:K988)))</f>
        <v/>
      </c>
    </row>
    <row r="989" spans="2:13" ht="20" customHeight="1" x14ac:dyDescent="0.35">
      <c r="B989" s="87" t="str">
        <f t="shared" si="103"/>
        <v/>
      </c>
      <c r="C989" s="106" t="str" cm="1">
        <f t="array" ref="C989">IF(B989="","",_xlfn.IFS(Payment_Freq="Monthly",EDATE(C988,1),Payment_Freq="Annually",EDATE(C988,12),Payment_Freq="Weekly",C988+7,Payment_Freq="Bi-Weekly",C988+14,Payment_Freq="Semi-Monthly",C988+15,Payment_Freq="Semi-Annually",EDATE(C988,6),Payment_Freq="Quarterly",EDATE(C988,4)))</f>
        <v/>
      </c>
      <c r="D989" s="78" t="str">
        <f t="shared" si="98"/>
        <v/>
      </c>
      <c r="E989" s="78" t="str">
        <f t="shared" si="104"/>
        <v/>
      </c>
      <c r="F989" s="78"/>
      <c r="G989" s="78" t="str">
        <f t="shared" si="99"/>
        <v/>
      </c>
      <c r="H989" s="78" t="str">
        <f t="shared" si="100"/>
        <v/>
      </c>
      <c r="I989" s="78" t="str">
        <f t="shared" si="101"/>
        <v/>
      </c>
      <c r="J989" s="78"/>
      <c r="K989" s="78" t="str">
        <f t="shared" si="102"/>
        <v/>
      </c>
      <c r="L989" s="78"/>
      <c r="M989" s="78" t="str">
        <f>IF(B989="","",IF(Rounding="Yes",ROUND(SUM($K$36:K989),2),SUM($K$36:K989)))</f>
        <v/>
      </c>
    </row>
    <row r="990" spans="2:13" ht="20" customHeight="1" x14ac:dyDescent="0.35">
      <c r="B990" s="87" t="str">
        <f t="shared" si="103"/>
        <v/>
      </c>
      <c r="C990" s="106" t="str" cm="1">
        <f t="array" ref="C990">IF(B990="","",_xlfn.IFS(Payment_Freq="Monthly",EDATE(C989,1),Payment_Freq="Annually",EDATE(C989,12),Payment_Freq="Weekly",C989+7,Payment_Freq="Bi-Weekly",C989+14,Payment_Freq="Semi-Monthly",C989+15,Payment_Freq="Semi-Annually",EDATE(C989,6),Payment_Freq="Quarterly",EDATE(C989,4)))</f>
        <v/>
      </c>
      <c r="D990" s="78" t="str">
        <f t="shared" si="98"/>
        <v/>
      </c>
      <c r="E990" s="78" t="str">
        <f t="shared" si="104"/>
        <v/>
      </c>
      <c r="F990" s="78"/>
      <c r="G990" s="78" t="str">
        <f t="shared" si="99"/>
        <v/>
      </c>
      <c r="H990" s="78" t="str">
        <f t="shared" si="100"/>
        <v/>
      </c>
      <c r="I990" s="78" t="str">
        <f t="shared" si="101"/>
        <v/>
      </c>
      <c r="J990" s="78"/>
      <c r="K990" s="78" t="str">
        <f t="shared" si="102"/>
        <v/>
      </c>
      <c r="L990" s="78"/>
      <c r="M990" s="78" t="str">
        <f>IF(B990="","",IF(Rounding="Yes",ROUND(SUM($K$36:K990),2),SUM($K$36:K990)))</f>
        <v/>
      </c>
    </row>
    <row r="991" spans="2:13" ht="20" customHeight="1" x14ac:dyDescent="0.35">
      <c r="B991" s="87" t="str">
        <f t="shared" si="103"/>
        <v/>
      </c>
      <c r="C991" s="106" t="str" cm="1">
        <f t="array" ref="C991">IF(B991="","",_xlfn.IFS(Payment_Freq="Monthly",EDATE(C990,1),Payment_Freq="Annually",EDATE(C990,12),Payment_Freq="Weekly",C990+7,Payment_Freq="Bi-Weekly",C990+14,Payment_Freq="Semi-Monthly",C990+15,Payment_Freq="Semi-Annually",EDATE(C990,6),Payment_Freq="Quarterly",EDATE(C990,4)))</f>
        <v/>
      </c>
      <c r="D991" s="78" t="str">
        <f t="shared" si="98"/>
        <v/>
      </c>
      <c r="E991" s="78" t="str">
        <f t="shared" si="104"/>
        <v/>
      </c>
      <c r="F991" s="78"/>
      <c r="G991" s="78" t="str">
        <f t="shared" si="99"/>
        <v/>
      </c>
      <c r="H991" s="78" t="str">
        <f t="shared" si="100"/>
        <v/>
      </c>
      <c r="I991" s="78" t="str">
        <f t="shared" si="101"/>
        <v/>
      </c>
      <c r="J991" s="78"/>
      <c r="K991" s="78" t="str">
        <f t="shared" si="102"/>
        <v/>
      </c>
      <c r="L991" s="78"/>
      <c r="M991" s="78" t="str">
        <f>IF(B991="","",IF(Rounding="Yes",ROUND(SUM($K$36:K991),2),SUM($K$36:K991)))</f>
        <v/>
      </c>
    </row>
    <row r="992" spans="2:13" ht="20" customHeight="1" x14ac:dyDescent="0.35">
      <c r="B992" s="87" t="str">
        <f t="shared" si="103"/>
        <v/>
      </c>
      <c r="C992" s="106" t="str" cm="1">
        <f t="array" ref="C992">IF(B992="","",_xlfn.IFS(Payment_Freq="Monthly",EDATE(C991,1),Payment_Freq="Annually",EDATE(C991,12),Payment_Freq="Weekly",C991+7,Payment_Freq="Bi-Weekly",C991+14,Payment_Freq="Semi-Monthly",C991+15,Payment_Freq="Semi-Annually",EDATE(C991,6),Payment_Freq="Quarterly",EDATE(C991,4)))</f>
        <v/>
      </c>
      <c r="D992" s="78" t="str">
        <f t="shared" si="98"/>
        <v/>
      </c>
      <c r="E992" s="78" t="str">
        <f t="shared" si="104"/>
        <v/>
      </c>
      <c r="F992" s="78"/>
      <c r="G992" s="78" t="str">
        <f t="shared" si="99"/>
        <v/>
      </c>
      <c r="H992" s="78" t="str">
        <f t="shared" si="100"/>
        <v/>
      </c>
      <c r="I992" s="78" t="str">
        <f t="shared" si="101"/>
        <v/>
      </c>
      <c r="J992" s="78"/>
      <c r="K992" s="78" t="str">
        <f t="shared" si="102"/>
        <v/>
      </c>
      <c r="L992" s="78"/>
      <c r="M992" s="78" t="str">
        <f>IF(B992="","",IF(Rounding="Yes",ROUND(SUM($K$36:K992),2),SUM($K$36:K992)))</f>
        <v/>
      </c>
    </row>
    <row r="993" spans="2:14" ht="20" customHeight="1" x14ac:dyDescent="0.35">
      <c r="B993" s="87" t="str">
        <f t="shared" si="103"/>
        <v/>
      </c>
      <c r="C993" s="106" t="str" cm="1">
        <f t="array" ref="C993">IF(B993="","",_xlfn.IFS(Payment_Freq="Monthly",EDATE(C992,1),Payment_Freq="Annually",EDATE(C992,12),Payment_Freq="Weekly",C992+7,Payment_Freq="Bi-Weekly",C992+14,Payment_Freq="Semi-Monthly",C992+15,Payment_Freq="Semi-Annually",EDATE(C992,6),Payment_Freq="Quarterly",EDATE(C992,4)))</f>
        <v/>
      </c>
      <c r="D993" s="78" t="str">
        <f t="shared" si="98"/>
        <v/>
      </c>
      <c r="E993" s="78" t="str">
        <f t="shared" si="104"/>
        <v/>
      </c>
      <c r="F993" s="78"/>
      <c r="G993" s="78" t="str">
        <f t="shared" si="99"/>
        <v/>
      </c>
      <c r="H993" s="78" t="str">
        <f t="shared" si="100"/>
        <v/>
      </c>
      <c r="I993" s="78" t="str">
        <f t="shared" si="101"/>
        <v/>
      </c>
      <c r="J993" s="78"/>
      <c r="K993" s="78" t="str">
        <f t="shared" si="102"/>
        <v/>
      </c>
      <c r="L993" s="78"/>
      <c r="M993" s="78" t="str">
        <f>IF(B993="","",IF(Rounding="Yes",ROUND(SUM($K$36:K993),2),SUM($K$36:K993)))</f>
        <v/>
      </c>
    </row>
    <row r="994" spans="2:14" ht="20" customHeight="1" x14ac:dyDescent="0.35">
      <c r="B994" s="87" t="str">
        <f t="shared" si="103"/>
        <v/>
      </c>
      <c r="C994" s="106" t="str" cm="1">
        <f t="array" ref="C994">IF(B994="","",_xlfn.IFS(Payment_Freq="Monthly",EDATE(C993,1),Payment_Freq="Annually",EDATE(C993,12),Payment_Freq="Weekly",C993+7,Payment_Freq="Bi-Weekly",C993+14,Payment_Freq="Semi-Monthly",C993+15,Payment_Freq="Semi-Annually",EDATE(C993,6),Payment_Freq="Quarterly",EDATE(C993,4)))</f>
        <v/>
      </c>
      <c r="D994" s="78" t="str">
        <f t="shared" si="98"/>
        <v/>
      </c>
      <c r="E994" s="78" t="str">
        <f t="shared" si="104"/>
        <v/>
      </c>
      <c r="F994" s="78"/>
      <c r="G994" s="78" t="str">
        <f t="shared" si="99"/>
        <v/>
      </c>
      <c r="H994" s="78" t="str">
        <f t="shared" si="100"/>
        <v/>
      </c>
      <c r="I994" s="78" t="str">
        <f t="shared" si="101"/>
        <v/>
      </c>
      <c r="J994" s="78"/>
      <c r="K994" s="78" t="str">
        <f t="shared" si="102"/>
        <v/>
      </c>
      <c r="L994" s="78"/>
      <c r="M994" s="78" t="str">
        <f>IF(B994="","",IF(Rounding="Yes",ROUND(SUM($K$36:K994),2),SUM($K$36:K994)))</f>
        <v/>
      </c>
    </row>
    <row r="995" spans="2:14" ht="20" customHeight="1" x14ac:dyDescent="0.35">
      <c r="B995" s="87" t="str">
        <f t="shared" si="103"/>
        <v/>
      </c>
      <c r="C995" s="106" t="str" cm="1">
        <f t="array" ref="C995">IF(B995="","",_xlfn.IFS(Payment_Freq="Monthly",EDATE(C994,1),Payment_Freq="Annually",EDATE(C994,12),Payment_Freq="Weekly",C994+7,Payment_Freq="Bi-Weekly",C994+14,Payment_Freq="Semi-Monthly",C994+15,Payment_Freq="Semi-Annually",EDATE(C994,6),Payment_Freq="Quarterly",EDATE(C994,4)))</f>
        <v/>
      </c>
      <c r="D995" s="78" t="str">
        <f t="shared" si="98"/>
        <v/>
      </c>
      <c r="E995" s="78" t="str">
        <f t="shared" si="104"/>
        <v/>
      </c>
      <c r="F995" s="78"/>
      <c r="G995" s="78" t="str">
        <f t="shared" si="99"/>
        <v/>
      </c>
      <c r="H995" s="78" t="str">
        <f t="shared" si="100"/>
        <v/>
      </c>
      <c r="I995" s="78" t="str">
        <f t="shared" si="101"/>
        <v/>
      </c>
      <c r="J995" s="78"/>
      <c r="K995" s="78" t="str">
        <f t="shared" si="102"/>
        <v/>
      </c>
      <c r="L995" s="78"/>
      <c r="M995" s="78" t="str">
        <f>IF(B995="","",IF(Rounding="Yes",ROUND(SUM($K$36:K995),2),SUM($K$36:K995)))</f>
        <v/>
      </c>
    </row>
    <row r="996" spans="2:14" ht="20" customHeight="1" x14ac:dyDescent="0.35">
      <c r="B996" s="87" t="str">
        <f t="shared" si="103"/>
        <v/>
      </c>
      <c r="C996" s="106" t="str" cm="1">
        <f t="array" ref="C996">IF(B996="","",_xlfn.IFS(Payment_Freq="Monthly",EDATE(C995,1),Payment_Freq="Annually",EDATE(C995,12),Payment_Freq="Weekly",C995+7,Payment_Freq="Bi-Weekly",C995+14,Payment_Freq="Semi-Monthly",C995+15,Payment_Freq="Semi-Annually",EDATE(C995,6),Payment_Freq="Quarterly",EDATE(C995,4)))</f>
        <v/>
      </c>
      <c r="D996" s="78" t="str">
        <f t="shared" ref="D996:D1000" si="105">IF(B996="","",IF(Rounding="Yes",ROUND(IF(I995&lt;Payment_Per_Period,($I995+$G996)-E996,Payment_Per_Period),2),IF(I995&lt;Payment_Per_Period,($I995+$G996)-E996,Payment_Per_Period)))</f>
        <v/>
      </c>
      <c r="E996" s="78" t="str">
        <f t="shared" si="104"/>
        <v/>
      </c>
      <c r="F996" s="78"/>
      <c r="G996" s="78" t="str">
        <f t="shared" si="99"/>
        <v/>
      </c>
      <c r="H996" s="78" t="str">
        <f t="shared" ref="H996:H1000" si="106">IF(B996="","",IF(Rounding="Yes",ROUND((D996-G996)+E996+F996,2),(D996-G996)+E996+F996))</f>
        <v/>
      </c>
      <c r="I996" s="78" t="str">
        <f t="shared" si="101"/>
        <v/>
      </c>
      <c r="J996" s="78"/>
      <c r="K996" s="78" t="str">
        <f t="shared" si="102"/>
        <v/>
      </c>
      <c r="L996" s="78"/>
      <c r="M996" s="78" t="str">
        <f>IF(B996="","",IF(Rounding="Yes",ROUND(SUM($K$36:K996),2),SUM($K$36:K996)))</f>
        <v/>
      </c>
    </row>
    <row r="997" spans="2:14" ht="20" customHeight="1" x14ac:dyDescent="0.35">
      <c r="B997" s="87" t="str">
        <f t="shared" si="103"/>
        <v/>
      </c>
      <c r="C997" s="106" t="str" cm="1">
        <f t="array" ref="C997">IF(B997="","",_xlfn.IFS(Payment_Freq="Monthly",EDATE(C996,1),Payment_Freq="Annually",EDATE(C996,12),Payment_Freq="Weekly",C996+7,Payment_Freq="Bi-Weekly",C996+14,Payment_Freq="Semi-Monthly",C996+15,Payment_Freq="Semi-Annually",EDATE(C996,6),Payment_Freq="Quarterly",EDATE(C996,4)))</f>
        <v/>
      </c>
      <c r="D997" s="78" t="str">
        <f t="shared" si="105"/>
        <v/>
      </c>
      <c r="E997" s="78" t="str">
        <f t="shared" si="104"/>
        <v/>
      </c>
      <c r="F997" s="78"/>
      <c r="G997" s="78" t="str">
        <f t="shared" si="99"/>
        <v/>
      </c>
      <c r="H997" s="78" t="str">
        <f t="shared" si="106"/>
        <v/>
      </c>
      <c r="I997" s="78" t="str">
        <f t="shared" si="101"/>
        <v/>
      </c>
      <c r="J997" s="78"/>
      <c r="K997" s="78" t="str">
        <f t="shared" si="102"/>
        <v/>
      </c>
      <c r="L997" s="78"/>
      <c r="M997" s="78" t="str">
        <f>IF(B997="","",IF(Rounding="Yes",ROUND(SUM($K$36:K997),2),SUM($K$36:K997)))</f>
        <v/>
      </c>
    </row>
    <row r="998" spans="2:14" ht="20" customHeight="1" x14ac:dyDescent="0.35">
      <c r="B998" s="87" t="str">
        <f t="shared" si="103"/>
        <v/>
      </c>
      <c r="C998" s="106" t="str" cm="1">
        <f t="array" ref="C998">IF(B998="","",_xlfn.IFS(Payment_Freq="Monthly",EDATE(C997,1),Payment_Freq="Annually",EDATE(C997,12),Payment_Freq="Weekly",C997+7,Payment_Freq="Bi-Weekly",C997+14,Payment_Freq="Semi-Monthly",C997+15,Payment_Freq="Semi-Annually",EDATE(C997,6),Payment_Freq="Quarterly",EDATE(C997,4)))</f>
        <v/>
      </c>
      <c r="D998" s="78" t="str">
        <f t="shared" si="105"/>
        <v/>
      </c>
      <c r="E998" s="78" t="str">
        <f t="shared" si="104"/>
        <v/>
      </c>
      <c r="F998" s="78"/>
      <c r="G998" s="78" t="str">
        <f t="shared" si="99"/>
        <v/>
      </c>
      <c r="H998" s="78" t="str">
        <f t="shared" si="106"/>
        <v/>
      </c>
      <c r="I998" s="78" t="str">
        <f t="shared" si="101"/>
        <v/>
      </c>
      <c r="J998" s="78"/>
      <c r="K998" s="78" t="str">
        <f t="shared" si="102"/>
        <v/>
      </c>
      <c r="L998" s="78"/>
      <c r="M998" s="78" t="str">
        <f>IF(B998="","",IF(Rounding="Yes",ROUND(SUM($K$36:K998),2),SUM($K$36:K998)))</f>
        <v/>
      </c>
    </row>
    <row r="999" spans="2:14" ht="20" customHeight="1" x14ac:dyDescent="0.35">
      <c r="B999" s="87" t="str">
        <f t="shared" si="103"/>
        <v/>
      </c>
      <c r="C999" s="106" t="str" cm="1">
        <f t="array" ref="C999">IF(B999="","",_xlfn.IFS(Payment_Freq="Monthly",EDATE(C998,1),Payment_Freq="Annually",EDATE(C998,12),Payment_Freq="Weekly",C998+7,Payment_Freq="Bi-Weekly",C998+14,Payment_Freq="Semi-Monthly",C998+15,Payment_Freq="Semi-Annually",EDATE(C998,6),Payment_Freq="Quarterly",EDATE(C998,4)))</f>
        <v/>
      </c>
      <c r="D999" s="78" t="str">
        <f t="shared" si="105"/>
        <v/>
      </c>
      <c r="E999" s="78" t="str">
        <f t="shared" si="104"/>
        <v/>
      </c>
      <c r="F999" s="78"/>
      <c r="G999" s="78" t="str">
        <f t="shared" si="99"/>
        <v/>
      </c>
      <c r="H999" s="78" t="str">
        <f t="shared" si="106"/>
        <v/>
      </c>
      <c r="I999" s="78" t="str">
        <f t="shared" si="101"/>
        <v/>
      </c>
      <c r="J999" s="78"/>
      <c r="K999" s="78" t="str">
        <f t="shared" si="102"/>
        <v/>
      </c>
      <c r="L999" s="78"/>
      <c r="M999" s="78" t="str">
        <f>IF(B999="","",IF(Rounding="Yes",ROUND(SUM($K$36:K999),2),SUM($K$36:K999)))</f>
        <v/>
      </c>
    </row>
    <row r="1000" spans="2:14" ht="20" customHeight="1" x14ac:dyDescent="0.35">
      <c r="B1000" s="87" t="str">
        <f t="shared" si="103"/>
        <v/>
      </c>
      <c r="C1000" s="106" t="str" cm="1">
        <f t="array" ref="C1000">IF(B1000="","",_xlfn.IFS(Payment_Freq="Monthly",EDATE(C999,1),Payment_Freq="Annually",EDATE(C999,12),Payment_Freq="Weekly",C999+7,Payment_Freq="Bi-Weekly",C999+14,Payment_Freq="Semi-Monthly",C999+15,Payment_Freq="Semi-Annually",EDATE(C999,6),Payment_Freq="Quarterly",EDATE(C999,4)))</f>
        <v/>
      </c>
      <c r="D1000" s="78" t="str">
        <f t="shared" si="105"/>
        <v/>
      </c>
      <c r="E1000" s="78" t="str">
        <f t="shared" si="104"/>
        <v/>
      </c>
      <c r="F1000" s="78">
        <v>0</v>
      </c>
      <c r="G1000" s="78" t="str">
        <f t="shared" si="99"/>
        <v/>
      </c>
      <c r="H1000" s="78" t="str">
        <f t="shared" si="106"/>
        <v/>
      </c>
      <c r="I1000" s="78" t="str">
        <f t="shared" si="101"/>
        <v/>
      </c>
      <c r="J1000" s="78">
        <v>0</v>
      </c>
      <c r="K1000" s="78" t="str">
        <f t="shared" si="102"/>
        <v/>
      </c>
      <c r="L1000" s="78">
        <v>0</v>
      </c>
      <c r="M1000" s="78" t="str">
        <f>IF(B1000="","",IF(Rounding="Yes",ROUND(SUM($K$36:K1000),2),SUM($K$36:K1000)))</f>
        <v/>
      </c>
      <c r="N1000" s="87">
        <v>0</v>
      </c>
    </row>
  </sheetData>
  <mergeCells count="59">
    <mergeCell ref="B24:F24"/>
    <mergeCell ref="B21:F21"/>
    <mergeCell ref="B29:D29"/>
    <mergeCell ref="B22:F23"/>
    <mergeCell ref="B15:F16"/>
    <mergeCell ref="E18:F18"/>
    <mergeCell ref="E19:F19"/>
    <mergeCell ref="B18:D18"/>
    <mergeCell ref="B19:D19"/>
    <mergeCell ref="B20:D20"/>
    <mergeCell ref="B1:M1"/>
    <mergeCell ref="G4:H5"/>
    <mergeCell ref="I27:J28"/>
    <mergeCell ref="L27:M28"/>
    <mergeCell ref="B13:D13"/>
    <mergeCell ref="E13:F13"/>
    <mergeCell ref="E27:F27"/>
    <mergeCell ref="B27:D27"/>
    <mergeCell ref="B6:F6"/>
    <mergeCell ref="I6:M6"/>
    <mergeCell ref="B17:F17"/>
    <mergeCell ref="E20:F20"/>
    <mergeCell ref="B4:F5"/>
    <mergeCell ref="I7:K7"/>
    <mergeCell ref="I9:K9"/>
    <mergeCell ref="B12:D12"/>
    <mergeCell ref="B7:D7"/>
    <mergeCell ref="B8:D8"/>
    <mergeCell ref="B9:D9"/>
    <mergeCell ref="L7:M7"/>
    <mergeCell ref="L9:M9"/>
    <mergeCell ref="B32:D32"/>
    <mergeCell ref="E25:F25"/>
    <mergeCell ref="E26:F26"/>
    <mergeCell ref="E28:F28"/>
    <mergeCell ref="E29:F29"/>
    <mergeCell ref="E31:F31"/>
    <mergeCell ref="E32:F32"/>
    <mergeCell ref="B30:D30"/>
    <mergeCell ref="B25:D25"/>
    <mergeCell ref="B26:D26"/>
    <mergeCell ref="B28:D28"/>
    <mergeCell ref="E30:F30"/>
    <mergeCell ref="B3:M3"/>
    <mergeCell ref="L2:M2"/>
    <mergeCell ref="B31:D31"/>
    <mergeCell ref="I11:K11"/>
    <mergeCell ref="I13:K13"/>
    <mergeCell ref="I4:M5"/>
    <mergeCell ref="B11:D11"/>
    <mergeCell ref="B10:D10"/>
    <mergeCell ref="E10:F10"/>
    <mergeCell ref="E11:F11"/>
    <mergeCell ref="E7:F7"/>
    <mergeCell ref="E8:F8"/>
    <mergeCell ref="E9:F9"/>
    <mergeCell ref="L11:M11"/>
    <mergeCell ref="L13:M13"/>
    <mergeCell ref="E12:F12"/>
  </mergeCells>
  <conditionalFormatting sqref="B36:I1000">
    <cfRule type="expression" dxfId="6" priority="4">
      <formula>LEN($B36)</formula>
    </cfRule>
  </conditionalFormatting>
  <conditionalFormatting sqref="B36:M1000">
    <cfRule type="expression" dxfId="5" priority="2">
      <formula>$B36=$E$25</formula>
    </cfRule>
  </conditionalFormatting>
  <conditionalFormatting sqref="F36:F1000">
    <cfRule type="expression" dxfId="4" priority="1">
      <formula>LEN($B36)</formula>
    </cfRule>
  </conditionalFormatting>
  <conditionalFormatting sqref="K36:M1000">
    <cfRule type="expression" dxfId="3" priority="3">
      <formula>LEN($B36)</formula>
    </cfRule>
  </conditionalFormatting>
  <dataValidations count="4">
    <dataValidation type="whole" operator="greaterThanOrEqual" allowBlank="1" showInputMessage="1" showErrorMessage="1" errorTitle="Invalid Payment Interval" error="Payment Interval must be a positive integer (1,2,3,4,etc.) or blank." sqref="E19" xr:uid="{EA9026C2-7F4C-4F8E-AC48-1902D6C123E7}">
      <formula1>0</formula1>
    </dataValidation>
    <dataValidation type="list" allowBlank="1" showInputMessage="1" showErrorMessage="1" sqref="E10:F10" xr:uid="{3083258C-32AD-4806-BE5C-5F168390FD87}">
      <formula1>"Weekly, Monthly, Semi-Monthly, Quarterly, Semi-Annually, Annually"</formula1>
    </dataValidation>
    <dataValidation type="list" allowBlank="1" showInputMessage="1" showErrorMessage="1" sqref="E11:F11" xr:uid="{D13B57F0-D86B-4A2F-84BB-5AD86F29F583}">
      <formula1>"Flat, Reducing"</formula1>
    </dataValidation>
    <dataValidation type="list" allowBlank="1" showInputMessage="1" showErrorMessage="1" sqref="E12:F12" xr:uid="{8543C5A0-332E-4777-8CA1-0427218D29B1}">
      <formula1>"Yes, No"</formula1>
    </dataValidation>
  </dataValidations>
  <hyperlinks>
    <hyperlink ref="B7" location="'Loan Amount'!A1" display="Loan Amount" xr:uid="{1DE85077-ABE3-49FB-8352-1AB2AFEE9BF3}"/>
  </hyperlinks>
  <pageMargins left="0.25" right="0.25" top="0.25" bottom="0.25" header="0" footer="0"/>
  <pageSetup scale="52"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8207-6F52-49B5-AF3D-92C37432597C}">
  <sheetPr codeName="Sheet3"/>
  <dimension ref="B1:O1001"/>
  <sheetViews>
    <sheetView showGridLines="0" zoomScale="70" zoomScaleNormal="70" workbookViewId="0">
      <selection activeCell="I21" sqref="I21"/>
    </sheetView>
  </sheetViews>
  <sheetFormatPr defaultColWidth="15.81640625" defaultRowHeight="20" customHeight="1" x14ac:dyDescent="0.35"/>
  <cols>
    <col min="1" max="1" width="2.36328125" style="60" customWidth="1"/>
    <col min="2" max="16384" width="15.81640625" style="60"/>
  </cols>
  <sheetData>
    <row r="1" spans="2:15" ht="10" customHeight="1" x14ac:dyDescent="0.35"/>
    <row r="2" spans="2:15" s="111" customFormat="1" ht="40" customHeight="1" x14ac:dyDescent="0.35">
      <c r="B2" s="108" t="s">
        <v>23</v>
      </c>
      <c r="C2" s="109"/>
      <c r="D2" s="109"/>
      <c r="E2" s="109"/>
      <c r="F2" s="109"/>
      <c r="G2" s="110"/>
      <c r="H2" s="110"/>
      <c r="I2" s="109"/>
      <c r="J2" s="166"/>
      <c r="K2" s="166"/>
    </row>
    <row r="3" spans="2:15" ht="10" customHeight="1" x14ac:dyDescent="0.35">
      <c r="B3" s="61"/>
      <c r="C3" s="61"/>
      <c r="M3" s="62"/>
    </row>
    <row r="4" spans="2:15" s="313" customFormat="1" ht="30" customHeight="1" x14ac:dyDescent="0.35">
      <c r="B4" s="312" t="s">
        <v>37</v>
      </c>
      <c r="C4" s="312"/>
      <c r="D4" s="312"/>
      <c r="E4" s="312"/>
      <c r="F4" s="312"/>
      <c r="G4" s="312"/>
      <c r="H4" s="312" t="s">
        <v>36</v>
      </c>
      <c r="I4" s="312"/>
      <c r="J4" s="312"/>
      <c r="K4" s="312"/>
      <c r="M4" s="312" t="s">
        <v>68</v>
      </c>
      <c r="N4" s="312"/>
      <c r="O4" s="312"/>
    </row>
    <row r="5" spans="2:15" ht="20" customHeight="1" x14ac:dyDescent="0.35">
      <c r="B5" s="63"/>
      <c r="C5" s="63"/>
      <c r="D5" s="63"/>
      <c r="E5" s="63"/>
      <c r="F5" s="63"/>
      <c r="G5" s="63"/>
      <c r="H5" s="63"/>
      <c r="I5" s="63"/>
      <c r="J5" s="63"/>
      <c r="K5" s="63"/>
      <c r="M5" s="63"/>
      <c r="N5" s="63"/>
      <c r="O5" s="63"/>
    </row>
    <row r="6" spans="2:15" ht="25" customHeight="1" x14ac:dyDescent="0.35">
      <c r="B6" s="244" t="s">
        <v>24</v>
      </c>
      <c r="C6" s="245"/>
      <c r="D6" s="245"/>
      <c r="E6" s="64">
        <v>150000</v>
      </c>
      <c r="H6" s="112" t="s">
        <v>38</v>
      </c>
      <c r="I6" s="263" t="s">
        <v>33</v>
      </c>
      <c r="J6" s="263"/>
      <c r="K6" s="113" t="s">
        <v>39</v>
      </c>
      <c r="M6" s="252" t="s">
        <v>102</v>
      </c>
      <c r="N6" s="253"/>
      <c r="O6" s="254"/>
    </row>
    <row r="7" spans="2:15" ht="20" customHeight="1" x14ac:dyDescent="0.35">
      <c r="H7" s="65">
        <v>1</v>
      </c>
      <c r="I7" s="248">
        <f t="shared" ref="I7:I15" ca="1" si="0">OFFSET($I$26,ROUND(H7*12,0)+1,0,1,1)</f>
        <v>48324.703982030413</v>
      </c>
      <c r="J7" s="248"/>
      <c r="K7" s="66">
        <f t="shared" ref="K7:K15" ca="1" si="1">OFFSET($K$26,ROUND(H7*12,0)+1,0,1,1)</f>
        <v>104675.2960179697</v>
      </c>
      <c r="M7" s="255"/>
      <c r="N7" s="256"/>
      <c r="O7" s="257"/>
    </row>
    <row r="8" spans="2:15" ht="20" customHeight="1" x14ac:dyDescent="0.35">
      <c r="B8" s="246" t="s">
        <v>25</v>
      </c>
      <c r="C8" s="247"/>
      <c r="D8" s="247"/>
      <c r="E8" s="67">
        <v>0.02</v>
      </c>
      <c r="H8" s="68">
        <v>2</v>
      </c>
      <c r="I8" s="195">
        <f t="shared" ca="1" si="0"/>
        <v>46473.744617991048</v>
      </c>
      <c r="J8" s="195"/>
      <c r="K8" s="69">
        <f t="shared" ca="1" si="1"/>
        <v>109586.25538200913</v>
      </c>
      <c r="M8" s="255"/>
      <c r="N8" s="256"/>
      <c r="O8" s="257"/>
    </row>
    <row r="9" spans="2:15" ht="20" customHeight="1" x14ac:dyDescent="0.35">
      <c r="H9" s="68">
        <v>3</v>
      </c>
      <c r="I9" s="195">
        <f t="shared" ca="1" si="0"/>
        <v>44429.090521298764</v>
      </c>
      <c r="J9" s="195"/>
      <c r="K9" s="69">
        <f t="shared" ca="1" si="1"/>
        <v>114752.10947870152</v>
      </c>
      <c r="M9" s="255"/>
      <c r="N9" s="256"/>
      <c r="O9" s="257"/>
    </row>
    <row r="10" spans="2:15" ht="20" customHeight="1" x14ac:dyDescent="0.35">
      <c r="B10" s="238" t="s">
        <v>100</v>
      </c>
      <c r="C10" s="239"/>
      <c r="D10" s="239"/>
      <c r="E10" s="240"/>
      <c r="F10" s="70"/>
      <c r="G10" s="70"/>
      <c r="H10" s="68">
        <v>4</v>
      </c>
      <c r="I10" s="195">
        <f t="shared" ca="1" si="0"/>
        <v>42170.334422285407</v>
      </c>
      <c r="J10" s="195"/>
      <c r="K10" s="69">
        <f t="shared" ca="1" si="1"/>
        <v>120194.48957771502</v>
      </c>
      <c r="M10" s="255"/>
      <c r="N10" s="256"/>
      <c r="O10" s="257"/>
    </row>
    <row r="11" spans="2:15" ht="20" customHeight="1" x14ac:dyDescent="0.35">
      <c r="B11" s="241"/>
      <c r="C11" s="242"/>
      <c r="D11" s="242"/>
      <c r="E11" s="243"/>
      <c r="G11" s="70"/>
      <c r="H11" s="68">
        <v>5</v>
      </c>
      <c r="I11" s="195">
        <f t="shared" ca="1" si="0"/>
        <v>39675.057043542634</v>
      </c>
      <c r="J11" s="195"/>
      <c r="K11" s="69">
        <f t="shared" ca="1" si="1"/>
        <v>125937.06343645793</v>
      </c>
      <c r="M11" s="255"/>
      <c r="N11" s="256"/>
      <c r="O11" s="257"/>
    </row>
    <row r="12" spans="2:15" ht="20" customHeight="1" x14ac:dyDescent="0.35">
      <c r="H12" s="68">
        <v>6</v>
      </c>
      <c r="I12" s="195">
        <f t="shared" ca="1" si="0"/>
        <v>36918.491516354807</v>
      </c>
      <c r="J12" s="195"/>
      <c r="K12" s="69">
        <f t="shared" ca="1" si="1"/>
        <v>132005.87137324587</v>
      </c>
      <c r="M12" s="255"/>
      <c r="N12" s="256"/>
      <c r="O12" s="257"/>
    </row>
    <row r="13" spans="2:15" ht="20" customHeight="1" x14ac:dyDescent="0.35">
      <c r="B13" s="244" t="s">
        <v>20</v>
      </c>
      <c r="C13" s="245"/>
      <c r="D13" s="245"/>
      <c r="E13" s="64">
        <v>100000</v>
      </c>
      <c r="H13" s="68">
        <v>7</v>
      </c>
      <c r="I13" s="195">
        <f t="shared" ca="1" si="0"/>
        <v>33873.277557212212</v>
      </c>
      <c r="J13" s="195"/>
      <c r="K13" s="69">
        <f t="shared" ca="1" si="1"/>
        <v>138429.57259018059</v>
      </c>
      <c r="M13" s="255"/>
      <c r="N13" s="256"/>
      <c r="O13" s="257"/>
    </row>
    <row r="14" spans="2:15" ht="20" customHeight="1" x14ac:dyDescent="0.35">
      <c r="B14" s="177" t="s">
        <v>2</v>
      </c>
      <c r="C14" s="178"/>
      <c r="D14" s="178"/>
      <c r="E14" s="71">
        <v>7.0000000000000007E-2</v>
      </c>
      <c r="H14" s="68">
        <v>8</v>
      </c>
      <c r="I14" s="195">
        <f t="shared" ca="1" si="0"/>
        <v>30509.189903392737</v>
      </c>
      <c r="J14" s="195"/>
      <c r="K14" s="69">
        <f t="shared" ca="1" si="1"/>
        <v>145239.71724694801</v>
      </c>
      <c r="M14" s="255"/>
      <c r="N14" s="256"/>
      <c r="O14" s="257"/>
    </row>
    <row r="15" spans="2:15" ht="20" customHeight="1" x14ac:dyDescent="0.35">
      <c r="B15" s="246" t="s">
        <v>26</v>
      </c>
      <c r="C15" s="247"/>
      <c r="D15" s="247"/>
      <c r="E15" s="72">
        <v>10000</v>
      </c>
      <c r="F15" s="237" t="str">
        <f>IF(E13=0," - ",ROUND(NPER(E14/12,E15,-E13)/12,2)&amp;" Years to Pay Off")</f>
        <v>0.86 Years to Pay Off</v>
      </c>
      <c r="G15" s="70"/>
      <c r="H15" s="73">
        <v>9</v>
      </c>
      <c r="I15" s="230">
        <f t="shared" ca="1" si="0"/>
        <v>26792.838312200431</v>
      </c>
      <c r="J15" s="230"/>
      <c r="K15" s="74">
        <f t="shared" ca="1" si="1"/>
        <v>152471.04698114726</v>
      </c>
      <c r="M15" s="255"/>
      <c r="N15" s="256"/>
      <c r="O15" s="257"/>
    </row>
    <row r="16" spans="2:15" ht="20" customHeight="1" x14ac:dyDescent="0.35">
      <c r="F16" s="237"/>
      <c r="M16" s="255"/>
      <c r="N16" s="256"/>
      <c r="O16" s="257"/>
    </row>
    <row r="17" spans="2:15" ht="20" customHeight="1" x14ac:dyDescent="0.35">
      <c r="B17" s="238" t="s">
        <v>101</v>
      </c>
      <c r="C17" s="239"/>
      <c r="D17" s="239"/>
      <c r="E17" s="240"/>
      <c r="H17" s="233" t="s">
        <v>53</v>
      </c>
      <c r="I17" s="234"/>
      <c r="J17" s="231">
        <v>4</v>
      </c>
      <c r="K17" s="261" t="str">
        <f>"("&amp;ROUNDDOWN(J17,0)&amp;" years, "&amp;(ROUND(MOD(J17*12,12),0))&amp;" months)"</f>
        <v>(4 years, 0 months)</v>
      </c>
      <c r="M17" s="258"/>
      <c r="N17" s="259"/>
      <c r="O17" s="260"/>
    </row>
    <row r="18" spans="2:15" ht="20" customHeight="1" x14ac:dyDescent="0.35">
      <c r="B18" s="241"/>
      <c r="C18" s="242"/>
      <c r="D18" s="242"/>
      <c r="E18" s="243"/>
      <c r="H18" s="235"/>
      <c r="I18" s="236"/>
      <c r="J18" s="232"/>
      <c r="K18" s="262"/>
      <c r="M18" s="75"/>
    </row>
    <row r="20" spans="2:15" ht="20" customHeight="1" x14ac:dyDescent="0.35">
      <c r="B20" s="250" t="s">
        <v>21</v>
      </c>
      <c r="C20" s="251"/>
      <c r="D20" s="251"/>
      <c r="E20" s="76">
        <v>50000</v>
      </c>
      <c r="H20" s="233" t="s">
        <v>40</v>
      </c>
      <c r="I20" s="234"/>
      <c r="J20" s="226">
        <f ca="1">OFFSET(I26,ROUND(J17*12,0)+1,0,1,1)</f>
        <v>42170.334422285407</v>
      </c>
      <c r="K20" s="227"/>
    </row>
    <row r="21" spans="2:15" ht="20" customHeight="1" x14ac:dyDescent="0.35">
      <c r="H21" s="235"/>
      <c r="I21" s="236"/>
      <c r="J21" s="228"/>
      <c r="K21" s="229"/>
    </row>
    <row r="22" spans="2:15" ht="20" customHeight="1" x14ac:dyDescent="0.35">
      <c r="B22" s="250" t="s">
        <v>2</v>
      </c>
      <c r="C22" s="251"/>
      <c r="D22" s="251"/>
      <c r="E22" s="77">
        <v>0.1</v>
      </c>
      <c r="H22" s="249"/>
      <c r="I22" s="249"/>
      <c r="J22" s="78"/>
      <c r="K22" s="78"/>
    </row>
    <row r="23" spans="2:15" ht="20" customHeight="1" x14ac:dyDescent="0.35">
      <c r="B23" s="79"/>
      <c r="C23" s="79"/>
      <c r="D23" s="79"/>
      <c r="E23" s="79"/>
      <c r="H23" s="233" t="s">
        <v>41</v>
      </c>
      <c r="I23" s="234"/>
      <c r="J23" s="226">
        <f ca="1">OFFSET(K26,ROUND(J17*12,0)+1,0,1,1)</f>
        <v>120194.48957771502</v>
      </c>
      <c r="K23" s="227"/>
    </row>
    <row r="24" spans="2:15" ht="20" customHeight="1" x14ac:dyDescent="0.35">
      <c r="B24" s="250" t="s">
        <v>26</v>
      </c>
      <c r="C24" s="251"/>
      <c r="D24" s="251"/>
      <c r="E24" s="76">
        <v>550</v>
      </c>
      <c r="F24" s="237" t="str">
        <f>IF(E20=0," - ",ROUND(NPER(E22/12,E24,-E20)/12,2)&amp;" Years to Pay Off")</f>
        <v>14.23 Years to Pay Off</v>
      </c>
      <c r="H24" s="235"/>
      <c r="I24" s="236"/>
      <c r="J24" s="228"/>
      <c r="K24" s="229"/>
    </row>
    <row r="25" spans="2:15" ht="20" customHeight="1" x14ac:dyDescent="0.35">
      <c r="F25" s="237"/>
    </row>
    <row r="26" spans="2:15" s="313" customFormat="1" ht="30" customHeight="1" x14ac:dyDescent="0.35">
      <c r="B26" s="314" t="s">
        <v>30</v>
      </c>
      <c r="C26" s="315" t="s">
        <v>54</v>
      </c>
      <c r="D26" s="315" t="s">
        <v>55</v>
      </c>
      <c r="E26" s="315" t="s">
        <v>57</v>
      </c>
      <c r="F26" s="315" t="s">
        <v>56</v>
      </c>
      <c r="G26" s="315" t="s">
        <v>55</v>
      </c>
      <c r="H26" s="315" t="s">
        <v>58</v>
      </c>
      <c r="I26" s="315" t="s">
        <v>42</v>
      </c>
      <c r="J26" s="315" t="s">
        <v>43</v>
      </c>
      <c r="K26" s="316" t="s">
        <v>44</v>
      </c>
    </row>
    <row r="27" spans="2:15" s="313" customFormat="1" ht="25" customHeight="1" x14ac:dyDescent="0.35">
      <c r="B27" s="114"/>
      <c r="C27" s="115"/>
      <c r="D27" s="116"/>
      <c r="E27" s="116">
        <f>E13</f>
        <v>100000</v>
      </c>
      <c r="F27" s="116"/>
      <c r="G27" s="116"/>
      <c r="H27" s="116">
        <f>E20</f>
        <v>50000</v>
      </c>
      <c r="I27" s="116">
        <f>H27+E27</f>
        <v>150000</v>
      </c>
      <c r="J27" s="116">
        <f>E6</f>
        <v>150000</v>
      </c>
      <c r="K27" s="117">
        <f>J27-I27</f>
        <v>0</v>
      </c>
    </row>
    <row r="28" spans="2:15" ht="20" customHeight="1" x14ac:dyDescent="0.35">
      <c r="B28" s="80">
        <v>1</v>
      </c>
      <c r="C28" s="81">
        <f t="shared" ref="C28:C91" si="2">$E$14/12*E27</f>
        <v>583.33333333333337</v>
      </c>
      <c r="D28" s="81">
        <f t="shared" ref="D28:D91" si="3">IF(E27&lt;($E$15-C28),E27-C28,$E$15-C28)</f>
        <v>9416.6666666666661</v>
      </c>
      <c r="E28" s="81">
        <f>IF(E27&lt;=0,0,E27-D28)</f>
        <v>90583.333333333328</v>
      </c>
      <c r="F28" s="81">
        <f t="shared" ref="F28:F91" si="4">$E$22/12*H27</f>
        <v>416.66666666666669</v>
      </c>
      <c r="G28" s="81">
        <f t="shared" ref="G28:G91" si="5">IF(H27&lt;($E$24-F28),H27-F28,$E$24-F28)</f>
        <v>133.33333333333331</v>
      </c>
      <c r="H28" s="81">
        <f>IF(H27&lt;=0,0,H27-G28)</f>
        <v>49866.666666666664</v>
      </c>
      <c r="I28" s="81">
        <f>H28+E28</f>
        <v>140450</v>
      </c>
      <c r="J28" s="81">
        <f t="shared" ref="J28:J91" si="6">J27*(1+(((1+$E$8)^(1/12))-1))</f>
        <v>150247.73719528803</v>
      </c>
      <c r="K28" s="81">
        <f>J28-I28</f>
        <v>9797.7371952880349</v>
      </c>
    </row>
    <row r="29" spans="2:15" ht="20" customHeight="1" x14ac:dyDescent="0.35">
      <c r="B29" s="80">
        <f>B28+1</f>
        <v>2</v>
      </c>
      <c r="C29" s="81">
        <f t="shared" si="2"/>
        <v>528.40277777777783</v>
      </c>
      <c r="D29" s="81">
        <f t="shared" si="3"/>
        <v>9471.5972222222226</v>
      </c>
      <c r="E29" s="81">
        <f t="shared" ref="E29:E92" si="7">IF(E28&lt;=0,0,E28-D29)</f>
        <v>81111.736111111109</v>
      </c>
      <c r="F29" s="81">
        <f t="shared" si="4"/>
        <v>415.55555555555554</v>
      </c>
      <c r="G29" s="81">
        <f t="shared" si="5"/>
        <v>134.44444444444446</v>
      </c>
      <c r="H29" s="81">
        <f t="shared" ref="H29:H92" si="8">IF(H28&lt;=0,0,H28-G29)</f>
        <v>49732.222222222219</v>
      </c>
      <c r="I29" s="81">
        <f t="shared" ref="I29:I92" si="9">H29+E29</f>
        <v>130843.95833333333</v>
      </c>
      <c r="J29" s="81">
        <f t="shared" si="6"/>
        <v>150495.88354869559</v>
      </c>
      <c r="K29" s="81">
        <f t="shared" ref="K29:K92" si="10">J29-I29</f>
        <v>19651.925215362266</v>
      </c>
    </row>
    <row r="30" spans="2:15" ht="20" customHeight="1" x14ac:dyDescent="0.35">
      <c r="B30" s="80">
        <f t="shared" ref="B30:B93" si="11">B29+1</f>
        <v>3</v>
      </c>
      <c r="C30" s="81">
        <f t="shared" si="2"/>
        <v>473.15179398148149</v>
      </c>
      <c r="D30" s="81">
        <f t="shared" si="3"/>
        <v>9526.8482060185179</v>
      </c>
      <c r="E30" s="81">
        <f t="shared" si="7"/>
        <v>71584.88790509259</v>
      </c>
      <c r="F30" s="81">
        <f t="shared" si="4"/>
        <v>414.43518518518516</v>
      </c>
      <c r="G30" s="81">
        <f t="shared" si="5"/>
        <v>135.56481481481484</v>
      </c>
      <c r="H30" s="81">
        <f t="shared" si="8"/>
        <v>49596.657407407401</v>
      </c>
      <c r="I30" s="81">
        <f t="shared" si="9"/>
        <v>121181.54531249999</v>
      </c>
      <c r="J30" s="81">
        <f t="shared" si="6"/>
        <v>150744.43973598059</v>
      </c>
      <c r="K30" s="81">
        <f t="shared" si="10"/>
        <v>29562.894423480597</v>
      </c>
    </row>
    <row r="31" spans="2:15" ht="20" customHeight="1" x14ac:dyDescent="0.35">
      <c r="B31" s="80">
        <f t="shared" si="11"/>
        <v>4</v>
      </c>
      <c r="C31" s="81">
        <f t="shared" si="2"/>
        <v>417.57851277970678</v>
      </c>
      <c r="D31" s="81">
        <f t="shared" si="3"/>
        <v>9582.4214872202938</v>
      </c>
      <c r="E31" s="81">
        <f t="shared" si="7"/>
        <v>62002.466417872296</v>
      </c>
      <c r="F31" s="81">
        <f t="shared" si="4"/>
        <v>413.3054783950617</v>
      </c>
      <c r="G31" s="81">
        <f t="shared" si="5"/>
        <v>136.6945216049383</v>
      </c>
      <c r="H31" s="81">
        <f>IF(H30&lt;=0,0,H30-G31)</f>
        <v>49459.962885802466</v>
      </c>
      <c r="I31" s="81">
        <f t="shared" si="9"/>
        <v>111462.42930367475</v>
      </c>
      <c r="J31" s="81">
        <f t="shared" si="6"/>
        <v>150993.40643401697</v>
      </c>
      <c r="K31" s="81">
        <f t="shared" si="10"/>
        <v>39530.977130342217</v>
      </c>
    </row>
    <row r="32" spans="2:15" ht="20" customHeight="1" x14ac:dyDescent="0.35">
      <c r="B32" s="80">
        <f t="shared" si="11"/>
        <v>5</v>
      </c>
      <c r="C32" s="81">
        <f t="shared" si="2"/>
        <v>361.68105410425505</v>
      </c>
      <c r="D32" s="81">
        <f t="shared" si="3"/>
        <v>9638.3189458957459</v>
      </c>
      <c r="E32" s="81">
        <f t="shared" si="7"/>
        <v>52364.147471976554</v>
      </c>
      <c r="F32" s="81">
        <f t="shared" si="4"/>
        <v>412.16635738168719</v>
      </c>
      <c r="G32" s="81">
        <f t="shared" si="5"/>
        <v>137.83364261831281</v>
      </c>
      <c r="H32" s="81">
        <f t="shared" si="8"/>
        <v>49322.12924318415</v>
      </c>
      <c r="I32" s="81">
        <f t="shared" si="9"/>
        <v>101686.2767151607</v>
      </c>
      <c r="J32" s="81">
        <f t="shared" si="6"/>
        <v>151242.78432079664</v>
      </c>
      <c r="K32" s="81">
        <f t="shared" si="10"/>
        <v>49556.507605635939</v>
      </c>
    </row>
    <row r="33" spans="2:11" ht="20" customHeight="1" x14ac:dyDescent="0.35">
      <c r="B33" s="80">
        <f t="shared" si="11"/>
        <v>6</v>
      </c>
      <c r="C33" s="81">
        <f t="shared" si="2"/>
        <v>305.45752691986326</v>
      </c>
      <c r="D33" s="81">
        <f t="shared" si="3"/>
        <v>9694.5424730801369</v>
      </c>
      <c r="E33" s="81">
        <f t="shared" si="7"/>
        <v>42669.604998896415</v>
      </c>
      <c r="F33" s="81">
        <f t="shared" si="4"/>
        <v>411.01774369320123</v>
      </c>
      <c r="G33" s="81">
        <f t="shared" si="5"/>
        <v>138.98225630679877</v>
      </c>
      <c r="H33" s="81">
        <f t="shared" si="8"/>
        <v>49183.146986877349</v>
      </c>
      <c r="I33" s="81">
        <f t="shared" si="9"/>
        <v>91852.751985773764</v>
      </c>
      <c r="J33" s="81">
        <f t="shared" si="6"/>
        <v>151492.57407543121</v>
      </c>
      <c r="K33" s="81">
        <f t="shared" si="10"/>
        <v>59639.822089657449</v>
      </c>
    </row>
    <row r="34" spans="2:11" ht="20" customHeight="1" x14ac:dyDescent="0.35">
      <c r="B34" s="80">
        <f t="shared" si="11"/>
        <v>7</v>
      </c>
      <c r="C34" s="81">
        <f t="shared" si="2"/>
        <v>248.90602916022911</v>
      </c>
      <c r="D34" s="81">
        <f t="shared" si="3"/>
        <v>9751.0939708397709</v>
      </c>
      <c r="E34" s="81">
        <f t="shared" si="7"/>
        <v>32918.511028056644</v>
      </c>
      <c r="F34" s="81">
        <f t="shared" si="4"/>
        <v>409.8595582239779</v>
      </c>
      <c r="G34" s="81">
        <f t="shared" si="5"/>
        <v>140.1404417760221</v>
      </c>
      <c r="H34" s="81">
        <f t="shared" si="8"/>
        <v>49043.006545101329</v>
      </c>
      <c r="I34" s="81">
        <f t="shared" si="9"/>
        <v>81961.517573157966</v>
      </c>
      <c r="J34" s="81">
        <f t="shared" si="6"/>
        <v>151742.77637815397</v>
      </c>
      <c r="K34" s="81">
        <f t="shared" si="10"/>
        <v>69781.258804996003</v>
      </c>
    </row>
    <row r="35" spans="2:11" ht="20" customHeight="1" x14ac:dyDescent="0.35">
      <c r="B35" s="80">
        <f t="shared" si="11"/>
        <v>8</v>
      </c>
      <c r="C35" s="81">
        <f t="shared" si="2"/>
        <v>192.02464766366376</v>
      </c>
      <c r="D35" s="81">
        <f t="shared" si="3"/>
        <v>9807.9753523363361</v>
      </c>
      <c r="E35" s="81">
        <f t="shared" si="7"/>
        <v>23110.535675720308</v>
      </c>
      <c r="F35" s="81">
        <f t="shared" si="4"/>
        <v>408.69172120917773</v>
      </c>
      <c r="G35" s="81">
        <f t="shared" si="5"/>
        <v>141.30827879082227</v>
      </c>
      <c r="H35" s="81">
        <f t="shared" si="8"/>
        <v>48901.698266310508</v>
      </c>
      <c r="I35" s="81">
        <f t="shared" si="9"/>
        <v>72012.233942030813</v>
      </c>
      <c r="J35" s="81">
        <f t="shared" si="6"/>
        <v>151993.3919103216</v>
      </c>
      <c r="K35" s="81">
        <f t="shared" si="10"/>
        <v>79981.15796829079</v>
      </c>
    </row>
    <row r="36" spans="2:11" ht="20" customHeight="1" x14ac:dyDescent="0.35">
      <c r="B36" s="80">
        <f t="shared" si="11"/>
        <v>9</v>
      </c>
      <c r="C36" s="81">
        <f t="shared" si="2"/>
        <v>134.81145810836847</v>
      </c>
      <c r="D36" s="81">
        <f t="shared" si="3"/>
        <v>9865.1885418916318</v>
      </c>
      <c r="E36" s="81">
        <f t="shared" si="7"/>
        <v>13245.347133828676</v>
      </c>
      <c r="F36" s="81">
        <f t="shared" si="4"/>
        <v>407.51415221925424</v>
      </c>
      <c r="G36" s="81">
        <f t="shared" si="5"/>
        <v>142.48584778074576</v>
      </c>
      <c r="H36" s="81">
        <f t="shared" si="8"/>
        <v>48759.212418529765</v>
      </c>
      <c r="I36" s="81">
        <f t="shared" si="9"/>
        <v>62004.559552358442</v>
      </c>
      <c r="J36" s="81">
        <f t="shared" si="6"/>
        <v>152244.42135441612</v>
      </c>
      <c r="K36" s="81">
        <f t="shared" si="10"/>
        <v>90239.861802057683</v>
      </c>
    </row>
    <row r="37" spans="2:11" ht="20" customHeight="1" x14ac:dyDescent="0.35">
      <c r="B37" s="80">
        <f t="shared" si="11"/>
        <v>10</v>
      </c>
      <c r="C37" s="81">
        <f t="shared" si="2"/>
        <v>77.264524947333953</v>
      </c>
      <c r="D37" s="81">
        <f t="shared" si="3"/>
        <v>9922.7354750526665</v>
      </c>
      <c r="E37" s="81">
        <f t="shared" si="7"/>
        <v>3322.6116587760098</v>
      </c>
      <c r="F37" s="81">
        <f t="shared" si="4"/>
        <v>406.3267701544147</v>
      </c>
      <c r="G37" s="81">
        <f t="shared" si="5"/>
        <v>143.6732298455853</v>
      </c>
      <c r="H37" s="81">
        <f t="shared" si="8"/>
        <v>48615.539188684183</v>
      </c>
      <c r="I37" s="81">
        <f t="shared" si="9"/>
        <v>51938.150847460194</v>
      </c>
      <c r="J37" s="81">
        <f t="shared" si="6"/>
        <v>152495.86539404673</v>
      </c>
      <c r="K37" s="81">
        <f t="shared" si="10"/>
        <v>100557.71454658653</v>
      </c>
    </row>
    <row r="38" spans="2:11" ht="20" customHeight="1" x14ac:dyDescent="0.35">
      <c r="B38" s="80">
        <f t="shared" si="11"/>
        <v>11</v>
      </c>
      <c r="C38" s="81">
        <f t="shared" si="2"/>
        <v>19.381901342860058</v>
      </c>
      <c r="D38" s="81">
        <f t="shared" si="3"/>
        <v>3303.2297574331496</v>
      </c>
      <c r="E38" s="81">
        <f t="shared" si="7"/>
        <v>19.381901342860147</v>
      </c>
      <c r="F38" s="81">
        <f t="shared" si="4"/>
        <v>405.12949323903484</v>
      </c>
      <c r="G38" s="81">
        <f t="shared" si="5"/>
        <v>144.87050676096516</v>
      </c>
      <c r="H38" s="81">
        <f t="shared" si="8"/>
        <v>48470.66868192322</v>
      </c>
      <c r="I38" s="81">
        <f t="shared" si="9"/>
        <v>48490.050583266078</v>
      </c>
      <c r="J38" s="81">
        <f t="shared" si="6"/>
        <v>152747.7247139517</v>
      </c>
      <c r="K38" s="81">
        <f t="shared" si="10"/>
        <v>104257.67413068563</v>
      </c>
    </row>
    <row r="39" spans="2:11" ht="20" customHeight="1" x14ac:dyDescent="0.35">
      <c r="B39" s="80">
        <f t="shared" si="11"/>
        <v>12</v>
      </c>
      <c r="C39" s="81">
        <f t="shared" si="2"/>
        <v>0.1130610911666842</v>
      </c>
      <c r="D39" s="81">
        <f t="shared" si="3"/>
        <v>19.268840251693462</v>
      </c>
      <c r="E39" s="81">
        <f t="shared" si="7"/>
        <v>0.11306109116668495</v>
      </c>
      <c r="F39" s="81">
        <f t="shared" si="4"/>
        <v>403.92223901602682</v>
      </c>
      <c r="G39" s="81">
        <f t="shared" si="5"/>
        <v>146.07776098397318</v>
      </c>
      <c r="H39" s="81">
        <f t="shared" si="8"/>
        <v>48324.590920939248</v>
      </c>
      <c r="I39" s="81">
        <f t="shared" si="9"/>
        <v>48324.703982030413</v>
      </c>
      <c r="J39" s="81">
        <f t="shared" si="6"/>
        <v>153000.00000000012</v>
      </c>
      <c r="K39" s="81">
        <f t="shared" si="10"/>
        <v>104675.2960179697</v>
      </c>
    </row>
    <row r="40" spans="2:11" ht="20" customHeight="1" x14ac:dyDescent="0.35">
      <c r="B40" s="80">
        <f t="shared" si="11"/>
        <v>13</v>
      </c>
      <c r="C40" s="81">
        <f t="shared" si="2"/>
        <v>6.5952303180566224E-4</v>
      </c>
      <c r="D40" s="81">
        <f t="shared" si="3"/>
        <v>0.11240156813487928</v>
      </c>
      <c r="E40" s="81">
        <f t="shared" si="7"/>
        <v>6.5952303180566441E-4</v>
      </c>
      <c r="F40" s="81">
        <f t="shared" si="4"/>
        <v>402.70492434116039</v>
      </c>
      <c r="G40" s="81">
        <f t="shared" si="5"/>
        <v>147.29507565883961</v>
      </c>
      <c r="H40" s="81">
        <f t="shared" si="8"/>
        <v>48177.295845280409</v>
      </c>
      <c r="I40" s="81">
        <f t="shared" si="9"/>
        <v>48177.296504803438</v>
      </c>
      <c r="J40" s="81">
        <f t="shared" si="6"/>
        <v>153252.6919391939</v>
      </c>
      <c r="K40" s="81">
        <f t="shared" si="10"/>
        <v>105075.39543439046</v>
      </c>
    </row>
    <row r="41" spans="2:11" ht="20" customHeight="1" x14ac:dyDescent="0.35">
      <c r="B41" s="80">
        <f t="shared" si="11"/>
        <v>14</v>
      </c>
      <c r="C41" s="81">
        <f t="shared" si="2"/>
        <v>3.8472176855330428E-6</v>
      </c>
      <c r="D41" s="81">
        <f t="shared" si="3"/>
        <v>6.5567581412013132E-4</v>
      </c>
      <c r="E41" s="81">
        <f t="shared" si="7"/>
        <v>3.8472176855330843E-6</v>
      </c>
      <c r="F41" s="81">
        <f t="shared" si="4"/>
        <v>401.47746537733673</v>
      </c>
      <c r="G41" s="81">
        <f t="shared" si="5"/>
        <v>148.52253462266327</v>
      </c>
      <c r="H41" s="81">
        <f t="shared" si="8"/>
        <v>48028.773310657743</v>
      </c>
      <c r="I41" s="81">
        <f t="shared" si="9"/>
        <v>48028.773314504964</v>
      </c>
      <c r="J41" s="81">
        <f t="shared" si="6"/>
        <v>153505.80121966961</v>
      </c>
      <c r="K41" s="81">
        <f t="shared" si="10"/>
        <v>105477.02790516464</v>
      </c>
    </row>
    <row r="42" spans="2:11" ht="20" customHeight="1" x14ac:dyDescent="0.35">
      <c r="B42" s="80">
        <f t="shared" si="11"/>
        <v>15</v>
      </c>
      <c r="C42" s="81">
        <f t="shared" si="2"/>
        <v>2.2442103165609658E-8</v>
      </c>
      <c r="D42" s="81">
        <f t="shared" si="3"/>
        <v>3.824775582367475E-6</v>
      </c>
      <c r="E42" s="81">
        <f t="shared" si="7"/>
        <v>2.2442103165609274E-8</v>
      </c>
      <c r="F42" s="81">
        <f t="shared" si="4"/>
        <v>400.23977758881455</v>
      </c>
      <c r="G42" s="81">
        <f t="shared" si="5"/>
        <v>149.76022241118545</v>
      </c>
      <c r="H42" s="81">
        <f t="shared" si="8"/>
        <v>47879.01308824656</v>
      </c>
      <c r="I42" s="81">
        <f t="shared" si="9"/>
        <v>47879.013088268999</v>
      </c>
      <c r="J42" s="81">
        <f t="shared" si="6"/>
        <v>153759.3285307003</v>
      </c>
      <c r="K42" s="81">
        <f t="shared" si="10"/>
        <v>105880.3154424313</v>
      </c>
    </row>
    <row r="43" spans="2:11" ht="20" customHeight="1" x14ac:dyDescent="0.35">
      <c r="B43" s="80">
        <f t="shared" si="11"/>
        <v>16</v>
      </c>
      <c r="C43" s="81">
        <f t="shared" si="2"/>
        <v>1.3091226846605411E-10</v>
      </c>
      <c r="D43" s="81">
        <f t="shared" si="3"/>
        <v>2.2311190897143219E-8</v>
      </c>
      <c r="E43" s="81">
        <f t="shared" si="7"/>
        <v>1.3091226846605507E-10</v>
      </c>
      <c r="F43" s="81">
        <f t="shared" si="4"/>
        <v>398.99177573538799</v>
      </c>
      <c r="G43" s="81">
        <f t="shared" si="5"/>
        <v>151.00822426461201</v>
      </c>
      <c r="H43" s="81">
        <f t="shared" si="8"/>
        <v>47728.004863981951</v>
      </c>
      <c r="I43" s="81">
        <f t="shared" si="9"/>
        <v>47728.004863982082</v>
      </c>
      <c r="J43" s="81">
        <f t="shared" si="6"/>
        <v>154013.27456269742</v>
      </c>
      <c r="K43" s="81">
        <f t="shared" si="10"/>
        <v>106285.26969871533</v>
      </c>
    </row>
    <row r="44" spans="2:11" ht="20" customHeight="1" x14ac:dyDescent="0.35">
      <c r="B44" s="80">
        <f t="shared" si="11"/>
        <v>17</v>
      </c>
      <c r="C44" s="81">
        <f t="shared" si="2"/>
        <v>7.6365489938532128E-13</v>
      </c>
      <c r="D44" s="81">
        <f t="shared" si="3"/>
        <v>1.3014861356666975E-10</v>
      </c>
      <c r="E44" s="81">
        <f t="shared" si="7"/>
        <v>7.6365489938531987E-13</v>
      </c>
      <c r="F44" s="81">
        <f t="shared" si="4"/>
        <v>397.73337386651627</v>
      </c>
      <c r="G44" s="81">
        <f t="shared" si="5"/>
        <v>152.26662613348373</v>
      </c>
      <c r="H44" s="81">
        <f t="shared" si="8"/>
        <v>47575.738237848469</v>
      </c>
      <c r="I44" s="81">
        <f t="shared" si="9"/>
        <v>47575.738237848469</v>
      </c>
      <c r="J44" s="81">
        <f t="shared" si="6"/>
        <v>154267.64000721267</v>
      </c>
      <c r="K44" s="81">
        <f t="shared" si="10"/>
        <v>106691.90176936419</v>
      </c>
    </row>
    <row r="45" spans="2:11" ht="20" customHeight="1" x14ac:dyDescent="0.35">
      <c r="B45" s="80">
        <f t="shared" si="11"/>
        <v>18</v>
      </c>
      <c r="C45" s="81">
        <f t="shared" si="2"/>
        <v>4.4546535797476995E-15</v>
      </c>
      <c r="D45" s="81">
        <f t="shared" si="3"/>
        <v>7.5920024580557217E-13</v>
      </c>
      <c r="E45" s="81">
        <f t="shared" si="7"/>
        <v>4.4546535797476979E-15</v>
      </c>
      <c r="F45" s="81">
        <f t="shared" si="4"/>
        <v>396.46448531540392</v>
      </c>
      <c r="G45" s="81">
        <f t="shared" si="5"/>
        <v>153.53551468459608</v>
      </c>
      <c r="H45" s="81">
        <f t="shared" si="8"/>
        <v>47422.202723163871</v>
      </c>
      <c r="I45" s="81">
        <f t="shared" si="9"/>
        <v>47422.202723163871</v>
      </c>
      <c r="J45" s="81">
        <f t="shared" si="6"/>
        <v>154522.42555693994</v>
      </c>
      <c r="K45" s="81">
        <f t="shared" si="10"/>
        <v>107100.22283377606</v>
      </c>
    </row>
    <row r="46" spans="2:11" ht="20" customHeight="1" x14ac:dyDescent="0.35">
      <c r="B46" s="80">
        <f t="shared" si="11"/>
        <v>19</v>
      </c>
      <c r="C46" s="81">
        <f t="shared" si="2"/>
        <v>2.5985479215194904E-17</v>
      </c>
      <c r="D46" s="81">
        <f t="shared" si="3"/>
        <v>4.428668100532503E-15</v>
      </c>
      <c r="E46" s="81">
        <f t="shared" si="7"/>
        <v>2.5985479215194904E-17</v>
      </c>
      <c r="F46" s="81">
        <f t="shared" si="4"/>
        <v>395.18502269303224</v>
      </c>
      <c r="G46" s="81">
        <f t="shared" si="5"/>
        <v>154.81497730696776</v>
      </c>
      <c r="H46" s="81">
        <f t="shared" si="8"/>
        <v>47267.387745856904</v>
      </c>
      <c r="I46" s="81">
        <f t="shared" si="9"/>
        <v>47267.387745856904</v>
      </c>
      <c r="J46" s="81">
        <f t="shared" si="6"/>
        <v>154777.63190571713</v>
      </c>
      <c r="K46" s="81">
        <f t="shared" si="10"/>
        <v>107510.24415986023</v>
      </c>
    </row>
    <row r="47" spans="2:11" ht="20" customHeight="1" x14ac:dyDescent="0.35">
      <c r="B47" s="80">
        <f t="shared" si="11"/>
        <v>20</v>
      </c>
      <c r="C47" s="81">
        <f t="shared" si="2"/>
        <v>1.5158196208863695E-19</v>
      </c>
      <c r="D47" s="81">
        <f t="shared" si="3"/>
        <v>2.5833897253106267E-17</v>
      </c>
      <c r="E47" s="81">
        <f t="shared" si="7"/>
        <v>1.5158196208863715E-19</v>
      </c>
      <c r="F47" s="81">
        <f t="shared" si="4"/>
        <v>393.89489788214087</v>
      </c>
      <c r="G47" s="81">
        <f t="shared" si="5"/>
        <v>156.10510211785913</v>
      </c>
      <c r="H47" s="81">
        <f t="shared" si="8"/>
        <v>47111.282643739047</v>
      </c>
      <c r="I47" s="81">
        <f t="shared" si="9"/>
        <v>47111.282643739047</v>
      </c>
      <c r="J47" s="81">
        <f t="shared" si="6"/>
        <v>155033.2597485281</v>
      </c>
      <c r="K47" s="81">
        <f t="shared" si="10"/>
        <v>107921.97710478905</v>
      </c>
    </row>
    <row r="48" spans="2:11" ht="20" customHeight="1" x14ac:dyDescent="0.35">
      <c r="B48" s="80">
        <f t="shared" si="11"/>
        <v>21</v>
      </c>
      <c r="C48" s="81">
        <f t="shared" si="2"/>
        <v>8.842281121837167E-22</v>
      </c>
      <c r="D48" s="81">
        <f t="shared" si="3"/>
        <v>1.5069773397645342E-19</v>
      </c>
      <c r="E48" s="81">
        <f t="shared" si="7"/>
        <v>8.8422811218372761E-22</v>
      </c>
      <c r="F48" s="81">
        <f t="shared" si="4"/>
        <v>392.59402203115872</v>
      </c>
      <c r="G48" s="81">
        <f t="shared" si="5"/>
        <v>157.40597796884128</v>
      </c>
      <c r="H48" s="81">
        <f t="shared" si="8"/>
        <v>46953.876665770207</v>
      </c>
      <c r="I48" s="81">
        <f t="shared" si="9"/>
        <v>46953.876665770207</v>
      </c>
      <c r="J48" s="81">
        <f t="shared" si="6"/>
        <v>155289.3097815045</v>
      </c>
      <c r="K48" s="81">
        <f t="shared" si="10"/>
        <v>108335.4331157343</v>
      </c>
    </row>
    <row r="49" spans="2:11" ht="20" customHeight="1" x14ac:dyDescent="0.35">
      <c r="B49" s="80">
        <f t="shared" si="11"/>
        <v>22</v>
      </c>
      <c r="C49" s="81">
        <f t="shared" si="2"/>
        <v>5.1579973210717445E-24</v>
      </c>
      <c r="D49" s="81">
        <f t="shared" si="3"/>
        <v>8.790701148626558E-22</v>
      </c>
      <c r="E49" s="81">
        <f t="shared" si="7"/>
        <v>5.1579973210718121E-24</v>
      </c>
      <c r="F49" s="81">
        <f t="shared" si="4"/>
        <v>391.28230554808505</v>
      </c>
      <c r="G49" s="81">
        <f t="shared" si="5"/>
        <v>158.71769445191495</v>
      </c>
      <c r="H49" s="81">
        <f t="shared" si="8"/>
        <v>46795.158971318291</v>
      </c>
      <c r="I49" s="81">
        <f t="shared" si="9"/>
        <v>46795.158971318291</v>
      </c>
      <c r="J49" s="81">
        <f t="shared" si="6"/>
        <v>155545.78270192773</v>
      </c>
      <c r="K49" s="81">
        <f t="shared" si="10"/>
        <v>108750.62373060944</v>
      </c>
    </row>
    <row r="50" spans="2:11" ht="20" customHeight="1" x14ac:dyDescent="0.35">
      <c r="B50" s="80">
        <f t="shared" si="11"/>
        <v>23</v>
      </c>
      <c r="C50" s="81">
        <f t="shared" si="2"/>
        <v>3.0088317706252237E-26</v>
      </c>
      <c r="D50" s="81">
        <f t="shared" si="3"/>
        <v>5.1279090033655597E-24</v>
      </c>
      <c r="E50" s="81">
        <f t="shared" si="7"/>
        <v>3.0088317706252404E-26</v>
      </c>
      <c r="F50" s="81">
        <f t="shared" si="4"/>
        <v>389.95965809431908</v>
      </c>
      <c r="G50" s="81">
        <f t="shared" si="5"/>
        <v>160.04034190568092</v>
      </c>
      <c r="H50" s="81">
        <f t="shared" si="8"/>
        <v>46635.118629412609</v>
      </c>
      <c r="I50" s="81">
        <f t="shared" si="9"/>
        <v>46635.118629412609</v>
      </c>
      <c r="J50" s="81">
        <f t="shared" si="6"/>
        <v>155802.67920823078</v>
      </c>
      <c r="K50" s="81">
        <f t="shared" si="10"/>
        <v>109167.56057881817</v>
      </c>
    </row>
    <row r="51" spans="2:11" ht="20" customHeight="1" x14ac:dyDescent="0.35">
      <c r="B51" s="80">
        <f t="shared" si="11"/>
        <v>24</v>
      </c>
      <c r="C51" s="81">
        <f t="shared" si="2"/>
        <v>1.7551518661980569E-28</v>
      </c>
      <c r="D51" s="81">
        <f t="shared" si="3"/>
        <v>2.9912802519632595E-26</v>
      </c>
      <c r="E51" s="81">
        <f t="shared" si="7"/>
        <v>1.7551518661980829E-28</v>
      </c>
      <c r="F51" s="81">
        <f t="shared" si="4"/>
        <v>388.62598857843841</v>
      </c>
      <c r="G51" s="81">
        <f t="shared" si="5"/>
        <v>161.37401142156159</v>
      </c>
      <c r="H51" s="81">
        <f t="shared" si="8"/>
        <v>46473.744617991048</v>
      </c>
      <c r="I51" s="81">
        <f t="shared" si="9"/>
        <v>46473.744617991048</v>
      </c>
      <c r="J51" s="81">
        <f t="shared" si="6"/>
        <v>156060.00000000017</v>
      </c>
      <c r="K51" s="81">
        <f t="shared" si="10"/>
        <v>109586.25538200913</v>
      </c>
    </row>
    <row r="52" spans="2:11" ht="20" customHeight="1" x14ac:dyDescent="0.35">
      <c r="B52" s="80">
        <f t="shared" si="11"/>
        <v>25</v>
      </c>
      <c r="C52" s="81">
        <f t="shared" si="2"/>
        <v>1.0238385886155485E-30</v>
      </c>
      <c r="D52" s="81">
        <f t="shared" si="3"/>
        <v>1.7449134803119274E-28</v>
      </c>
      <c r="E52" s="81">
        <f t="shared" si="7"/>
        <v>1.0238385886155457E-30</v>
      </c>
      <c r="F52" s="81">
        <f t="shared" si="4"/>
        <v>387.28120514992537</v>
      </c>
      <c r="G52" s="81">
        <f t="shared" si="5"/>
        <v>162.71879485007463</v>
      </c>
      <c r="H52" s="81">
        <f t="shared" si="8"/>
        <v>46311.025823140975</v>
      </c>
      <c r="I52" s="81">
        <f t="shared" si="9"/>
        <v>46311.025823140975</v>
      </c>
      <c r="J52" s="81">
        <f t="shared" si="6"/>
        <v>156317.74577797783</v>
      </c>
      <c r="K52" s="81">
        <f t="shared" si="10"/>
        <v>110006.71995483685</v>
      </c>
    </row>
    <row r="53" spans="2:11" ht="20" customHeight="1" x14ac:dyDescent="0.35">
      <c r="B53" s="80">
        <f t="shared" si="11"/>
        <v>26</v>
      </c>
      <c r="C53" s="81">
        <f t="shared" si="2"/>
        <v>5.9723917669240169E-33</v>
      </c>
      <c r="D53" s="81">
        <f t="shared" si="3"/>
        <v>1.0178661968486217E-30</v>
      </c>
      <c r="E53" s="81">
        <f t="shared" si="7"/>
        <v>5.97239176692393E-33</v>
      </c>
      <c r="F53" s="81">
        <f t="shared" si="4"/>
        <v>385.92521519284145</v>
      </c>
      <c r="G53" s="81">
        <f t="shared" si="5"/>
        <v>164.07478480715855</v>
      </c>
      <c r="H53" s="81">
        <f t="shared" si="8"/>
        <v>46146.95103833382</v>
      </c>
      <c r="I53" s="81">
        <f t="shared" si="9"/>
        <v>46146.95103833382</v>
      </c>
      <c r="J53" s="81">
        <f t="shared" si="6"/>
        <v>156575.91724406305</v>
      </c>
      <c r="K53" s="81">
        <f t="shared" si="10"/>
        <v>110428.96620572923</v>
      </c>
    </row>
    <row r="54" spans="2:11" ht="20" customHeight="1" x14ac:dyDescent="0.35">
      <c r="B54" s="80">
        <f t="shared" si="11"/>
        <v>27</v>
      </c>
      <c r="C54" s="81">
        <f t="shared" si="2"/>
        <v>3.4838951973722927E-35</v>
      </c>
      <c r="D54" s="81">
        <f t="shared" si="3"/>
        <v>5.9375528149502069E-33</v>
      </c>
      <c r="E54" s="81">
        <f t="shared" si="7"/>
        <v>3.4838951973723098E-35</v>
      </c>
      <c r="F54" s="81">
        <f t="shared" si="4"/>
        <v>384.55792531944849</v>
      </c>
      <c r="G54" s="81">
        <f t="shared" si="5"/>
        <v>165.44207468055151</v>
      </c>
      <c r="H54" s="81">
        <f t="shared" si="8"/>
        <v>45981.508963653272</v>
      </c>
      <c r="I54" s="81">
        <f t="shared" si="9"/>
        <v>45981.508963653272</v>
      </c>
      <c r="J54" s="81">
        <f t="shared" si="6"/>
        <v>156834.51510131435</v>
      </c>
      <c r="K54" s="81">
        <f t="shared" si="10"/>
        <v>110853.00613766108</v>
      </c>
    </row>
    <row r="55" spans="2:11" ht="20" customHeight="1" x14ac:dyDescent="0.35">
      <c r="B55" s="80">
        <f t="shared" si="11"/>
        <v>28</v>
      </c>
      <c r="C55" s="81">
        <f t="shared" si="2"/>
        <v>2.0322721984671809E-37</v>
      </c>
      <c r="D55" s="81">
        <f t="shared" si="3"/>
        <v>3.4635724753876379E-35</v>
      </c>
      <c r="E55" s="81">
        <f t="shared" si="7"/>
        <v>2.0322721984671921E-37</v>
      </c>
      <c r="F55" s="81">
        <f t="shared" si="4"/>
        <v>383.17924136377724</v>
      </c>
      <c r="G55" s="81">
        <f t="shared" si="5"/>
        <v>166.82075863622276</v>
      </c>
      <c r="H55" s="81">
        <f t="shared" si="8"/>
        <v>45814.688205017046</v>
      </c>
      <c r="I55" s="81">
        <f t="shared" si="9"/>
        <v>45814.688205017046</v>
      </c>
      <c r="J55" s="81">
        <f t="shared" si="6"/>
        <v>157093.54005395141</v>
      </c>
      <c r="K55" s="81">
        <f t="shared" si="10"/>
        <v>111278.85184893437</v>
      </c>
    </row>
    <row r="56" spans="2:11" ht="20" customHeight="1" x14ac:dyDescent="0.35">
      <c r="B56" s="80">
        <f t="shared" si="11"/>
        <v>29</v>
      </c>
      <c r="C56" s="81">
        <f t="shared" si="2"/>
        <v>1.1854921157725288E-39</v>
      </c>
      <c r="D56" s="81">
        <f t="shared" si="3"/>
        <v>2.0204172773094667E-37</v>
      </c>
      <c r="E56" s="81">
        <f t="shared" si="7"/>
        <v>1.1854921157725416E-39</v>
      </c>
      <c r="F56" s="81">
        <f t="shared" si="4"/>
        <v>381.78906837514205</v>
      </c>
      <c r="G56" s="81">
        <f t="shared" si="5"/>
        <v>168.21093162485795</v>
      </c>
      <c r="H56" s="81">
        <f t="shared" si="8"/>
        <v>45646.477273392185</v>
      </c>
      <c r="I56" s="81">
        <f t="shared" si="9"/>
        <v>45646.477273392185</v>
      </c>
      <c r="J56" s="81">
        <f t="shared" si="6"/>
        <v>157352.99280735696</v>
      </c>
      <c r="K56" s="81">
        <f t="shared" si="10"/>
        <v>111706.51553396478</v>
      </c>
    </row>
    <row r="57" spans="2:11" ht="20" customHeight="1" x14ac:dyDescent="0.35">
      <c r="B57" s="80">
        <f t="shared" si="11"/>
        <v>30</v>
      </c>
      <c r="C57" s="81">
        <f t="shared" si="2"/>
        <v>6.9153706753398259E-42</v>
      </c>
      <c r="D57" s="81">
        <f t="shared" si="3"/>
        <v>1.1785767450972017E-39</v>
      </c>
      <c r="E57" s="81">
        <f t="shared" si="7"/>
        <v>6.915370675339817E-42</v>
      </c>
      <c r="F57" s="81">
        <f t="shared" si="4"/>
        <v>380.38731061160155</v>
      </c>
      <c r="G57" s="81">
        <f t="shared" si="5"/>
        <v>169.61268938839845</v>
      </c>
      <c r="H57" s="81">
        <f t="shared" si="8"/>
        <v>45476.864584003786</v>
      </c>
      <c r="I57" s="81">
        <f t="shared" si="9"/>
        <v>45476.864584003786</v>
      </c>
      <c r="J57" s="81">
        <f t="shared" si="6"/>
        <v>157612.87406807879</v>
      </c>
      <c r="K57" s="81">
        <f t="shared" si="10"/>
        <v>112136.00948407501</v>
      </c>
    </row>
    <row r="58" spans="2:11" ht="20" customHeight="1" x14ac:dyDescent="0.35">
      <c r="B58" s="80">
        <f t="shared" si="11"/>
        <v>31</v>
      </c>
      <c r="C58" s="81">
        <f t="shared" si="2"/>
        <v>4.0339662272815603E-44</v>
      </c>
      <c r="D58" s="81">
        <f t="shared" si="3"/>
        <v>6.875031013067002E-42</v>
      </c>
      <c r="E58" s="81">
        <f t="shared" si="7"/>
        <v>4.0339662272815056E-44</v>
      </c>
      <c r="F58" s="81">
        <f t="shared" si="4"/>
        <v>378.9738715333649</v>
      </c>
      <c r="G58" s="81">
        <f t="shared" si="5"/>
        <v>171.0261284666351</v>
      </c>
      <c r="H58" s="81">
        <f t="shared" si="8"/>
        <v>45305.838455537152</v>
      </c>
      <c r="I58" s="81">
        <f t="shared" si="9"/>
        <v>45305.838455537152</v>
      </c>
      <c r="J58" s="81">
        <f t="shared" si="6"/>
        <v>157873.18454383154</v>
      </c>
      <c r="K58" s="81">
        <f t="shared" si="10"/>
        <v>112567.34608829438</v>
      </c>
    </row>
    <row r="59" spans="2:11" ht="20" customHeight="1" x14ac:dyDescent="0.35">
      <c r="B59" s="80">
        <f t="shared" si="11"/>
        <v>32</v>
      </c>
      <c r="C59" s="81">
        <f t="shared" si="2"/>
        <v>2.3531469659142116E-46</v>
      </c>
      <c r="D59" s="81">
        <f t="shared" si="3"/>
        <v>4.0104347576223634E-44</v>
      </c>
      <c r="E59" s="81">
        <f t="shared" si="7"/>
        <v>2.3531469659142116E-46</v>
      </c>
      <c r="F59" s="81">
        <f t="shared" si="4"/>
        <v>377.54865379614296</v>
      </c>
      <c r="G59" s="81">
        <f t="shared" si="5"/>
        <v>172.45134620385704</v>
      </c>
      <c r="H59" s="81">
        <f t="shared" si="8"/>
        <v>45133.387109333293</v>
      </c>
      <c r="I59" s="81">
        <f t="shared" si="9"/>
        <v>45133.387109333293</v>
      </c>
      <c r="J59" s="81">
        <f t="shared" si="6"/>
        <v>158133.92494349874</v>
      </c>
      <c r="K59" s="81">
        <f t="shared" si="10"/>
        <v>113000.53783416544</v>
      </c>
    </row>
    <row r="60" spans="2:11" ht="20" customHeight="1" x14ac:dyDescent="0.35">
      <c r="B60" s="80">
        <f t="shared" si="11"/>
        <v>33</v>
      </c>
      <c r="C60" s="81">
        <f t="shared" si="2"/>
        <v>1.3726690634499567E-48</v>
      </c>
      <c r="D60" s="81">
        <f t="shared" si="3"/>
        <v>2.3394202752797122E-46</v>
      </c>
      <c r="E60" s="81">
        <f t="shared" si="7"/>
        <v>1.3726690634499376E-48</v>
      </c>
      <c r="F60" s="81">
        <f t="shared" si="4"/>
        <v>376.11155924444409</v>
      </c>
      <c r="G60" s="81">
        <f t="shared" si="5"/>
        <v>173.88844075555591</v>
      </c>
      <c r="H60" s="81">
        <f t="shared" si="8"/>
        <v>44959.49866857774</v>
      </c>
      <c r="I60" s="81">
        <f t="shared" si="9"/>
        <v>44959.49866857774</v>
      </c>
      <c r="J60" s="81">
        <f t="shared" si="6"/>
        <v>158395.09597713468</v>
      </c>
      <c r="K60" s="81">
        <f t="shared" si="10"/>
        <v>113435.59730855694</v>
      </c>
    </row>
    <row r="61" spans="2:11" ht="20" customHeight="1" x14ac:dyDescent="0.35">
      <c r="B61" s="80">
        <f t="shared" si="11"/>
        <v>34</v>
      </c>
      <c r="C61" s="81">
        <f t="shared" si="2"/>
        <v>8.00723620345797E-51</v>
      </c>
      <c r="D61" s="81">
        <f t="shared" si="3"/>
        <v>1.3646618272464796E-48</v>
      </c>
      <c r="E61" s="81">
        <f t="shared" si="7"/>
        <v>8.0072362034580056E-51</v>
      </c>
      <c r="F61" s="81">
        <f t="shared" si="4"/>
        <v>374.6624889048145</v>
      </c>
      <c r="G61" s="81">
        <f t="shared" si="5"/>
        <v>175.3375110951855</v>
      </c>
      <c r="H61" s="81">
        <f t="shared" si="8"/>
        <v>44784.161157482558</v>
      </c>
      <c r="I61" s="81">
        <f t="shared" si="9"/>
        <v>44784.161157482558</v>
      </c>
      <c r="J61" s="81">
        <f t="shared" si="6"/>
        <v>158656.69835596636</v>
      </c>
      <c r="K61" s="81">
        <f t="shared" si="10"/>
        <v>113872.5371984838</v>
      </c>
    </row>
    <row r="62" spans="2:11" ht="20" customHeight="1" x14ac:dyDescent="0.35">
      <c r="B62" s="80">
        <f t="shared" si="11"/>
        <v>35</v>
      </c>
      <c r="C62" s="81">
        <f t="shared" si="2"/>
        <v>4.6708877853505039E-53</v>
      </c>
      <c r="D62" s="81">
        <f t="shared" si="3"/>
        <v>7.9605273256045002E-51</v>
      </c>
      <c r="E62" s="81">
        <f t="shared" si="7"/>
        <v>4.6708877853505428E-53</v>
      </c>
      <c r="F62" s="81">
        <f t="shared" si="4"/>
        <v>373.20134297902132</v>
      </c>
      <c r="G62" s="81">
        <f t="shared" si="5"/>
        <v>176.79865702097868</v>
      </c>
      <c r="H62" s="81">
        <f t="shared" si="8"/>
        <v>44607.362500461582</v>
      </c>
      <c r="I62" s="81">
        <f t="shared" si="9"/>
        <v>44607.362500461582</v>
      </c>
      <c r="J62" s="81">
        <f t="shared" si="6"/>
        <v>158918.73279239549</v>
      </c>
      <c r="K62" s="81">
        <f t="shared" si="10"/>
        <v>114311.37029193391</v>
      </c>
    </row>
    <row r="63" spans="2:11" ht="20" customHeight="1" x14ac:dyDescent="0.35">
      <c r="B63" s="80">
        <f t="shared" si="11"/>
        <v>36</v>
      </c>
      <c r="C63" s="81">
        <f t="shared" si="2"/>
        <v>2.7246845414544833E-55</v>
      </c>
      <c r="D63" s="81">
        <f t="shared" si="3"/>
        <v>4.6436409399359981E-53</v>
      </c>
      <c r="E63" s="81">
        <f t="shared" si="7"/>
        <v>2.7246845414544771E-55</v>
      </c>
      <c r="F63" s="81">
        <f t="shared" si="4"/>
        <v>371.72802083717983</v>
      </c>
      <c r="G63" s="81">
        <f t="shared" si="5"/>
        <v>178.27197916282017</v>
      </c>
      <c r="H63" s="81">
        <f t="shared" si="8"/>
        <v>44429.090521298764</v>
      </c>
      <c r="I63" s="81">
        <f t="shared" si="9"/>
        <v>44429.090521298764</v>
      </c>
      <c r="J63" s="81">
        <f t="shared" si="6"/>
        <v>159181.20000000027</v>
      </c>
      <c r="K63" s="81">
        <f t="shared" si="10"/>
        <v>114752.10947870152</v>
      </c>
    </row>
    <row r="64" spans="2:11" ht="20" customHeight="1" x14ac:dyDescent="0.35">
      <c r="B64" s="80">
        <f t="shared" si="11"/>
        <v>37</v>
      </c>
      <c r="C64" s="81">
        <f t="shared" si="2"/>
        <v>1.5893993158484451E-57</v>
      </c>
      <c r="D64" s="81">
        <f t="shared" si="3"/>
        <v>2.7087905482959926E-55</v>
      </c>
      <c r="E64" s="81">
        <f t="shared" si="7"/>
        <v>1.5893993158484556E-57</v>
      </c>
      <c r="F64" s="81">
        <f t="shared" si="4"/>
        <v>370.24242101082302</v>
      </c>
      <c r="G64" s="81">
        <f t="shared" si="5"/>
        <v>179.75757898917698</v>
      </c>
      <c r="H64" s="81">
        <f t="shared" si="8"/>
        <v>44249.332942309586</v>
      </c>
      <c r="I64" s="81">
        <f t="shared" si="9"/>
        <v>44249.332942309586</v>
      </c>
      <c r="J64" s="81">
        <f t="shared" si="6"/>
        <v>159444.1006935375</v>
      </c>
      <c r="K64" s="81">
        <f t="shared" si="10"/>
        <v>115194.76775122792</v>
      </c>
    </row>
    <row r="65" spans="2:11" ht="20" customHeight="1" x14ac:dyDescent="0.35">
      <c r="B65" s="80">
        <f t="shared" si="11"/>
        <v>38</v>
      </c>
      <c r="C65" s="81">
        <f t="shared" si="2"/>
        <v>9.2714960091159913E-60</v>
      </c>
      <c r="D65" s="81">
        <f t="shared" si="3"/>
        <v>1.5801278198393397E-57</v>
      </c>
      <c r="E65" s="81">
        <f t="shared" si="7"/>
        <v>9.2714960091159383E-60</v>
      </c>
      <c r="F65" s="81">
        <f t="shared" si="4"/>
        <v>368.74444118591322</v>
      </c>
      <c r="G65" s="81">
        <f t="shared" si="5"/>
        <v>181.25555881408678</v>
      </c>
      <c r="H65" s="81">
        <f t="shared" si="8"/>
        <v>44068.077383495496</v>
      </c>
      <c r="I65" s="81">
        <f t="shared" si="9"/>
        <v>44068.077383495496</v>
      </c>
      <c r="J65" s="81">
        <f t="shared" si="6"/>
        <v>159707.43558894444</v>
      </c>
      <c r="K65" s="81">
        <f t="shared" si="10"/>
        <v>115639.35820544895</v>
      </c>
    </row>
    <row r="66" spans="2:11" ht="20" customHeight="1" x14ac:dyDescent="0.35">
      <c r="B66" s="80">
        <f t="shared" si="11"/>
        <v>39</v>
      </c>
      <c r="C66" s="81">
        <f t="shared" si="2"/>
        <v>5.4083726719842974E-62</v>
      </c>
      <c r="D66" s="81">
        <f t="shared" si="3"/>
        <v>9.2174122823960955E-60</v>
      </c>
      <c r="E66" s="81">
        <f t="shared" si="7"/>
        <v>5.4083726719842767E-62</v>
      </c>
      <c r="F66" s="81">
        <f t="shared" si="4"/>
        <v>367.23397819579577</v>
      </c>
      <c r="G66" s="81">
        <f t="shared" si="5"/>
        <v>182.76602180420423</v>
      </c>
      <c r="H66" s="81">
        <f t="shared" si="8"/>
        <v>43885.311361691289</v>
      </c>
      <c r="I66" s="81">
        <f t="shared" si="9"/>
        <v>43885.311361691289</v>
      </c>
      <c r="J66" s="81">
        <f t="shared" si="6"/>
        <v>159971.20540334078</v>
      </c>
      <c r="K66" s="81">
        <f t="shared" si="10"/>
        <v>116085.89404164949</v>
      </c>
    </row>
    <row r="67" spans="2:11" ht="20" customHeight="1" x14ac:dyDescent="0.35">
      <c r="B67" s="80">
        <f t="shared" si="11"/>
        <v>40</v>
      </c>
      <c r="C67" s="81">
        <f t="shared" si="2"/>
        <v>3.1548840586574946E-64</v>
      </c>
      <c r="D67" s="81">
        <f t="shared" si="3"/>
        <v>5.3768238313977022E-62</v>
      </c>
      <c r="E67" s="81">
        <f t="shared" si="7"/>
        <v>3.1548840586574521E-64</v>
      </c>
      <c r="F67" s="81">
        <f t="shared" si="4"/>
        <v>365.71092801409407</v>
      </c>
      <c r="G67" s="81">
        <f t="shared" si="5"/>
        <v>184.28907198590593</v>
      </c>
      <c r="H67" s="81">
        <f t="shared" si="8"/>
        <v>43701.022289705383</v>
      </c>
      <c r="I67" s="81">
        <f t="shared" si="9"/>
        <v>43701.022289705383</v>
      </c>
      <c r="J67" s="81">
        <f t="shared" si="6"/>
        <v>160235.41085503058</v>
      </c>
      <c r="K67" s="81">
        <f t="shared" si="10"/>
        <v>116534.38856532521</v>
      </c>
    </row>
    <row r="68" spans="2:11" ht="20" customHeight="1" x14ac:dyDescent="0.35">
      <c r="B68" s="80">
        <f t="shared" si="11"/>
        <v>41</v>
      </c>
      <c r="C68" s="81">
        <f t="shared" si="2"/>
        <v>1.8403490342168473E-66</v>
      </c>
      <c r="D68" s="81">
        <f t="shared" si="3"/>
        <v>3.1364805683152838E-64</v>
      </c>
      <c r="E68" s="81">
        <f t="shared" si="7"/>
        <v>1.8403490342168291E-66</v>
      </c>
      <c r="F68" s="81">
        <f t="shared" si="4"/>
        <v>364.17518574754484</v>
      </c>
      <c r="G68" s="81">
        <f t="shared" si="5"/>
        <v>185.82481425245516</v>
      </c>
      <c r="H68" s="81">
        <f t="shared" si="8"/>
        <v>43515.197475452929</v>
      </c>
      <c r="I68" s="81">
        <f t="shared" si="9"/>
        <v>43515.197475452929</v>
      </c>
      <c r="J68" s="81">
        <f t="shared" si="6"/>
        <v>160500.05266350426</v>
      </c>
      <c r="K68" s="81">
        <f t="shared" si="10"/>
        <v>116984.85518805133</v>
      </c>
    </row>
    <row r="69" spans="2:11" ht="20" customHeight="1" x14ac:dyDescent="0.35">
      <c r="B69" s="80">
        <f t="shared" si="11"/>
        <v>42</v>
      </c>
      <c r="C69" s="81">
        <f t="shared" si="2"/>
        <v>1.0735369366264836E-68</v>
      </c>
      <c r="D69" s="81">
        <f t="shared" si="3"/>
        <v>1.8296136648505643E-66</v>
      </c>
      <c r="E69" s="81">
        <f t="shared" si="7"/>
        <v>1.0735369366264791E-68</v>
      </c>
      <c r="F69" s="81">
        <f t="shared" si="4"/>
        <v>362.62664562877438</v>
      </c>
      <c r="G69" s="81">
        <f t="shared" si="5"/>
        <v>187.37335437122562</v>
      </c>
      <c r="H69" s="81">
        <f t="shared" si="8"/>
        <v>43327.824121081707</v>
      </c>
      <c r="I69" s="81">
        <f t="shared" si="9"/>
        <v>43327.824121081707</v>
      </c>
      <c r="J69" s="81">
        <f t="shared" si="6"/>
        <v>160765.13154944053</v>
      </c>
      <c r="K69" s="81">
        <f t="shared" si="10"/>
        <v>117437.30742835882</v>
      </c>
    </row>
    <row r="70" spans="2:11" ht="20" customHeight="1" x14ac:dyDescent="0.35">
      <c r="B70" s="80">
        <f t="shared" si="11"/>
        <v>43</v>
      </c>
      <c r="C70" s="81">
        <f t="shared" si="2"/>
        <v>6.2622987969877949E-71</v>
      </c>
      <c r="D70" s="81">
        <f t="shared" si="3"/>
        <v>1.0672746378294913E-68</v>
      </c>
      <c r="E70" s="81">
        <f t="shared" si="7"/>
        <v>6.2622987969877973E-71</v>
      </c>
      <c r="F70" s="81">
        <f t="shared" si="4"/>
        <v>361.06520100901423</v>
      </c>
      <c r="G70" s="81">
        <f t="shared" si="5"/>
        <v>188.93479899098577</v>
      </c>
      <c r="H70" s="81">
        <f t="shared" si="8"/>
        <v>43138.889322090719</v>
      </c>
      <c r="I70" s="81">
        <f t="shared" si="9"/>
        <v>43138.889322090719</v>
      </c>
      <c r="J70" s="81">
        <f t="shared" si="6"/>
        <v>161030.64823470832</v>
      </c>
      <c r="K70" s="81">
        <f t="shared" si="10"/>
        <v>117891.7589126176</v>
      </c>
    </row>
    <row r="71" spans="2:11" ht="20" customHeight="1" x14ac:dyDescent="0.35">
      <c r="B71" s="80">
        <f t="shared" si="11"/>
        <v>44</v>
      </c>
      <c r="C71" s="81">
        <f t="shared" si="2"/>
        <v>3.6530076315762151E-73</v>
      </c>
      <c r="D71" s="81">
        <f t="shared" si="3"/>
        <v>6.2257687206720354E-71</v>
      </c>
      <c r="E71" s="81">
        <f t="shared" si="7"/>
        <v>3.6530076315761894E-73</v>
      </c>
      <c r="F71" s="81">
        <f t="shared" si="4"/>
        <v>359.49074435075602</v>
      </c>
      <c r="G71" s="81">
        <f t="shared" si="5"/>
        <v>190.50925564924398</v>
      </c>
      <c r="H71" s="81">
        <f t="shared" si="8"/>
        <v>42948.380066441474</v>
      </c>
      <c r="I71" s="81">
        <f t="shared" si="9"/>
        <v>42948.380066441474</v>
      </c>
      <c r="J71" s="81">
        <f t="shared" si="6"/>
        <v>161296.60344236885</v>
      </c>
      <c r="K71" s="81">
        <f t="shared" si="10"/>
        <v>118348.22337592738</v>
      </c>
    </row>
    <row r="72" spans="2:11" ht="20" customHeight="1" x14ac:dyDescent="0.35">
      <c r="B72" s="80">
        <f t="shared" si="11"/>
        <v>45</v>
      </c>
      <c r="C72" s="81">
        <f t="shared" si="2"/>
        <v>2.1309211184194439E-75</v>
      </c>
      <c r="D72" s="81">
        <f t="shared" si="3"/>
        <v>3.6316984203919951E-73</v>
      </c>
      <c r="E72" s="81">
        <f t="shared" si="7"/>
        <v>2.1309211184194287E-75</v>
      </c>
      <c r="F72" s="81">
        <f t="shared" si="4"/>
        <v>357.90316722034561</v>
      </c>
      <c r="G72" s="81">
        <f t="shared" si="5"/>
        <v>192.09683277965439</v>
      </c>
      <c r="H72" s="81">
        <f t="shared" si="8"/>
        <v>42756.283233661823</v>
      </c>
      <c r="I72" s="81">
        <f t="shared" si="9"/>
        <v>42756.283233661823</v>
      </c>
      <c r="J72" s="81">
        <f t="shared" si="6"/>
        <v>161562.99789667752</v>
      </c>
      <c r="K72" s="81">
        <f t="shared" si="10"/>
        <v>118806.71466301571</v>
      </c>
    </row>
    <row r="73" spans="2:11" ht="20" customHeight="1" x14ac:dyDescent="0.35">
      <c r="B73" s="80">
        <f t="shared" si="11"/>
        <v>46</v>
      </c>
      <c r="C73" s="81">
        <f t="shared" si="2"/>
        <v>1.2430373190780002E-77</v>
      </c>
      <c r="D73" s="81">
        <f t="shared" si="3"/>
        <v>2.1184907452286487E-75</v>
      </c>
      <c r="E73" s="81">
        <f t="shared" si="7"/>
        <v>1.2430373190779971E-77</v>
      </c>
      <c r="F73" s="81">
        <f t="shared" si="4"/>
        <v>356.30236028051519</v>
      </c>
      <c r="G73" s="81">
        <f t="shared" si="5"/>
        <v>193.69763971948481</v>
      </c>
      <c r="H73" s="81">
        <f t="shared" si="8"/>
        <v>42562.585593942342</v>
      </c>
      <c r="I73" s="81">
        <f t="shared" si="9"/>
        <v>42562.585593942342</v>
      </c>
      <c r="J73" s="81">
        <f t="shared" si="6"/>
        <v>161829.83232308587</v>
      </c>
      <c r="K73" s="81">
        <f t="shared" si="10"/>
        <v>119267.24672914352</v>
      </c>
    </row>
    <row r="74" spans="2:11" ht="20" customHeight="1" x14ac:dyDescent="0.35">
      <c r="B74" s="80">
        <f t="shared" si="11"/>
        <v>47</v>
      </c>
      <c r="C74" s="81">
        <f t="shared" si="2"/>
        <v>7.2510510279549829E-80</v>
      </c>
      <c r="D74" s="81">
        <f t="shared" si="3"/>
        <v>1.2357862680500421E-77</v>
      </c>
      <c r="E74" s="81">
        <f t="shared" si="7"/>
        <v>7.2510510279550728E-80</v>
      </c>
      <c r="F74" s="81">
        <f t="shared" si="4"/>
        <v>354.68821328285287</v>
      </c>
      <c r="G74" s="81">
        <f t="shared" si="5"/>
        <v>195.31178671714713</v>
      </c>
      <c r="H74" s="81">
        <f t="shared" si="8"/>
        <v>42367.273807225196</v>
      </c>
      <c r="I74" s="81">
        <f t="shared" si="9"/>
        <v>42367.273807225196</v>
      </c>
      <c r="J74" s="81">
        <f t="shared" si="6"/>
        <v>162097.10744824357</v>
      </c>
      <c r="K74" s="81">
        <f t="shared" si="10"/>
        <v>119729.83364101837</v>
      </c>
    </row>
    <row r="75" spans="2:11" ht="20" customHeight="1" x14ac:dyDescent="0.35">
      <c r="B75" s="80">
        <f t="shared" si="11"/>
        <v>48</v>
      </c>
      <c r="C75" s="81">
        <f t="shared" si="2"/>
        <v>4.2297797663071259E-82</v>
      </c>
      <c r="D75" s="81">
        <f t="shared" si="3"/>
        <v>7.2087532302920013E-80</v>
      </c>
      <c r="E75" s="81">
        <f t="shared" si="7"/>
        <v>4.2297797663071458E-82</v>
      </c>
      <c r="F75" s="81">
        <f t="shared" si="4"/>
        <v>353.06061506020995</v>
      </c>
      <c r="G75" s="81">
        <f t="shared" si="5"/>
        <v>196.93938493979005</v>
      </c>
      <c r="H75" s="81">
        <f t="shared" si="8"/>
        <v>42170.334422285407</v>
      </c>
      <c r="I75" s="81">
        <f t="shared" si="9"/>
        <v>42170.334422285407</v>
      </c>
      <c r="J75" s="81">
        <f t="shared" si="6"/>
        <v>162364.82400000043</v>
      </c>
      <c r="K75" s="81">
        <f t="shared" si="10"/>
        <v>120194.48957771502</v>
      </c>
    </row>
    <row r="76" spans="2:11" ht="20" customHeight="1" x14ac:dyDescent="0.35">
      <c r="B76" s="80">
        <f t="shared" si="11"/>
        <v>49</v>
      </c>
      <c r="C76" s="81">
        <f t="shared" si="2"/>
        <v>2.467371530345835E-84</v>
      </c>
      <c r="D76" s="81">
        <f t="shared" si="3"/>
        <v>4.2051060510036876E-82</v>
      </c>
      <c r="E76" s="81">
        <f t="shared" si="7"/>
        <v>2.4673715303458163E-84</v>
      </c>
      <c r="F76" s="81">
        <f t="shared" si="4"/>
        <v>351.41945351904508</v>
      </c>
      <c r="G76" s="81">
        <f t="shared" si="5"/>
        <v>198.58054648095492</v>
      </c>
      <c r="H76" s="81">
        <f t="shared" si="8"/>
        <v>41971.753875804454</v>
      </c>
      <c r="I76" s="81">
        <f t="shared" si="9"/>
        <v>41971.753875804454</v>
      </c>
      <c r="J76" s="81">
        <f t="shared" si="6"/>
        <v>162632.9827074084</v>
      </c>
      <c r="K76" s="81">
        <f t="shared" si="10"/>
        <v>120661.22883160395</v>
      </c>
    </row>
    <row r="77" spans="2:11" ht="20" customHeight="1" x14ac:dyDescent="0.35">
      <c r="B77" s="80">
        <f t="shared" si="11"/>
        <v>50</v>
      </c>
      <c r="C77" s="81">
        <f t="shared" si="2"/>
        <v>1.439300059368393E-86</v>
      </c>
      <c r="D77" s="81">
        <f t="shared" si="3"/>
        <v>2.4529785297521326E-84</v>
      </c>
      <c r="E77" s="81">
        <f t="shared" si="7"/>
        <v>1.4393000593683703E-86</v>
      </c>
      <c r="F77" s="81">
        <f t="shared" si="4"/>
        <v>349.7646156317038</v>
      </c>
      <c r="G77" s="81">
        <f t="shared" si="5"/>
        <v>200.2353843682962</v>
      </c>
      <c r="H77" s="81">
        <f t="shared" si="8"/>
        <v>41771.51849143616</v>
      </c>
      <c r="I77" s="81">
        <f t="shared" si="9"/>
        <v>41771.51849143616</v>
      </c>
      <c r="J77" s="81">
        <f t="shared" si="6"/>
        <v>162901.58430072348</v>
      </c>
      <c r="K77" s="81">
        <f t="shared" si="10"/>
        <v>121130.06580928732</v>
      </c>
    </row>
    <row r="78" spans="2:11" ht="20" customHeight="1" x14ac:dyDescent="0.35">
      <c r="B78" s="80">
        <f t="shared" si="11"/>
        <v>51</v>
      </c>
      <c r="C78" s="81">
        <f t="shared" si="2"/>
        <v>8.3959170129821603E-89</v>
      </c>
      <c r="D78" s="81">
        <f t="shared" si="3"/>
        <v>1.4309041423553881E-86</v>
      </c>
      <c r="E78" s="81">
        <f t="shared" si="7"/>
        <v>8.3959170129821743E-89</v>
      </c>
      <c r="F78" s="81">
        <f t="shared" si="4"/>
        <v>348.09598742863466</v>
      </c>
      <c r="G78" s="81">
        <f t="shared" si="5"/>
        <v>201.90401257136534</v>
      </c>
      <c r="H78" s="81">
        <f t="shared" si="8"/>
        <v>41569.614478864794</v>
      </c>
      <c r="I78" s="81">
        <f t="shared" si="9"/>
        <v>41569.614478864794</v>
      </c>
      <c r="J78" s="81">
        <f t="shared" si="6"/>
        <v>163170.62951140772</v>
      </c>
      <c r="K78" s="81">
        <f t="shared" si="10"/>
        <v>121601.01503254293</v>
      </c>
    </row>
    <row r="79" spans="2:11" ht="20" customHeight="1" x14ac:dyDescent="0.35">
      <c r="B79" s="80">
        <f t="shared" si="11"/>
        <v>52</v>
      </c>
      <c r="C79" s="81">
        <f t="shared" si="2"/>
        <v>4.8976182575729352E-91</v>
      </c>
      <c r="D79" s="81">
        <f t="shared" si="3"/>
        <v>8.3469408304064444E-89</v>
      </c>
      <c r="E79" s="81">
        <f t="shared" si="7"/>
        <v>4.8976182575729908E-91</v>
      </c>
      <c r="F79" s="81">
        <f t="shared" si="4"/>
        <v>346.41345399053995</v>
      </c>
      <c r="G79" s="81">
        <f t="shared" si="5"/>
        <v>203.58654600946005</v>
      </c>
      <c r="H79" s="81">
        <f t="shared" si="8"/>
        <v>41366.027932855337</v>
      </c>
      <c r="I79" s="81">
        <f t="shared" si="9"/>
        <v>41366.027932855337</v>
      </c>
      <c r="J79" s="81">
        <f t="shared" si="6"/>
        <v>163440.11907213132</v>
      </c>
      <c r="K79" s="81">
        <f t="shared" si="10"/>
        <v>122074.09113927599</v>
      </c>
    </row>
    <row r="80" spans="2:11" ht="20" customHeight="1" x14ac:dyDescent="0.35">
      <c r="B80" s="80">
        <f t="shared" si="11"/>
        <v>53</v>
      </c>
      <c r="C80" s="81">
        <f t="shared" si="2"/>
        <v>2.8569439835842448E-93</v>
      </c>
      <c r="D80" s="81">
        <f t="shared" si="3"/>
        <v>4.8690488177371484E-91</v>
      </c>
      <c r="E80" s="81">
        <f t="shared" si="7"/>
        <v>2.8569439835842439E-93</v>
      </c>
      <c r="F80" s="81">
        <f t="shared" si="4"/>
        <v>344.71689944046113</v>
      </c>
      <c r="G80" s="81">
        <f t="shared" si="5"/>
        <v>205.28310055953887</v>
      </c>
      <c r="H80" s="81">
        <f t="shared" si="8"/>
        <v>41160.744832295801</v>
      </c>
      <c r="I80" s="81">
        <f t="shared" si="9"/>
        <v>41160.744832295801</v>
      </c>
      <c r="J80" s="81">
        <f t="shared" si="6"/>
        <v>163710.05371677448</v>
      </c>
      <c r="K80" s="81">
        <f t="shared" si="10"/>
        <v>122549.30888447867</v>
      </c>
    </row>
    <row r="81" spans="2:11" ht="20" customHeight="1" x14ac:dyDescent="0.35">
      <c r="B81" s="80">
        <f t="shared" si="11"/>
        <v>54</v>
      </c>
      <c r="C81" s="81">
        <f t="shared" si="2"/>
        <v>1.666550657090809E-95</v>
      </c>
      <c r="D81" s="81">
        <f t="shared" si="3"/>
        <v>2.8402784770133357E-93</v>
      </c>
      <c r="E81" s="81">
        <f t="shared" si="7"/>
        <v>1.6665506570908186E-95</v>
      </c>
      <c r="F81" s="81">
        <f t="shared" si="4"/>
        <v>343.00620693579833</v>
      </c>
      <c r="G81" s="81">
        <f t="shared" si="5"/>
        <v>206.99379306420167</v>
      </c>
      <c r="H81" s="81">
        <f t="shared" si="8"/>
        <v>40953.751039231596</v>
      </c>
      <c r="I81" s="81">
        <f t="shared" si="9"/>
        <v>40953.751039231596</v>
      </c>
      <c r="J81" s="81">
        <f t="shared" si="6"/>
        <v>163980.43418042947</v>
      </c>
      <c r="K81" s="81">
        <f t="shared" si="10"/>
        <v>123026.68314119786</v>
      </c>
    </row>
    <row r="82" spans="2:11" ht="20" customHeight="1" x14ac:dyDescent="0.35">
      <c r="B82" s="80">
        <f t="shared" si="11"/>
        <v>55</v>
      </c>
      <c r="C82" s="81">
        <f t="shared" si="2"/>
        <v>9.7215454996964427E-98</v>
      </c>
      <c r="D82" s="81">
        <f t="shared" si="3"/>
        <v>1.6568291115911223E-95</v>
      </c>
      <c r="E82" s="81">
        <f t="shared" si="7"/>
        <v>9.721545499696331E-98</v>
      </c>
      <c r="F82" s="81">
        <f t="shared" si="4"/>
        <v>341.28125866026329</v>
      </c>
      <c r="G82" s="81">
        <f t="shared" si="5"/>
        <v>208.71874133973671</v>
      </c>
      <c r="H82" s="81">
        <f t="shared" si="8"/>
        <v>40745.032297891863</v>
      </c>
      <c r="I82" s="81">
        <f t="shared" si="9"/>
        <v>40745.032297891863</v>
      </c>
      <c r="J82" s="81">
        <f t="shared" si="6"/>
        <v>164251.26119940262</v>
      </c>
      <c r="K82" s="81">
        <f t="shared" si="10"/>
        <v>123506.22890151077</v>
      </c>
    </row>
    <row r="83" spans="2:11" ht="20" customHeight="1" x14ac:dyDescent="0.35">
      <c r="B83" s="80">
        <f t="shared" si="11"/>
        <v>56</v>
      </c>
      <c r="C83" s="81">
        <f t="shared" si="2"/>
        <v>5.6709015414895263E-100</v>
      </c>
      <c r="D83" s="81">
        <f t="shared" si="3"/>
        <v>9.6648364842814359E-98</v>
      </c>
      <c r="E83" s="81">
        <f t="shared" si="7"/>
        <v>5.6709015414895091E-100</v>
      </c>
      <c r="F83" s="81">
        <f t="shared" si="4"/>
        <v>339.5419358157655</v>
      </c>
      <c r="G83" s="81">
        <f t="shared" si="5"/>
        <v>210.4580641842345</v>
      </c>
      <c r="H83" s="81">
        <f t="shared" si="8"/>
        <v>40534.57423370763</v>
      </c>
      <c r="I83" s="81">
        <f t="shared" si="9"/>
        <v>40534.57423370763</v>
      </c>
      <c r="J83" s="81">
        <f t="shared" si="6"/>
        <v>164522.53551121638</v>
      </c>
      <c r="K83" s="81">
        <f t="shared" si="10"/>
        <v>123987.96127750876</v>
      </c>
    </row>
    <row r="84" spans="2:11" ht="20" customHeight="1" x14ac:dyDescent="0.35">
      <c r="B84" s="80">
        <f t="shared" si="11"/>
        <v>57</v>
      </c>
      <c r="C84" s="81">
        <f t="shared" si="2"/>
        <v>3.3080258992022138E-102</v>
      </c>
      <c r="D84" s="81">
        <f t="shared" si="3"/>
        <v>5.6378212824974867E-100</v>
      </c>
      <c r="E84" s="81">
        <f t="shared" si="7"/>
        <v>3.308025899202238E-102</v>
      </c>
      <c r="F84" s="81">
        <f t="shared" si="4"/>
        <v>337.78811861423026</v>
      </c>
      <c r="G84" s="81">
        <f t="shared" si="5"/>
        <v>212.21188138576974</v>
      </c>
      <c r="H84" s="81">
        <f t="shared" si="8"/>
        <v>40322.362352321863</v>
      </c>
      <c r="I84" s="81">
        <f t="shared" si="9"/>
        <v>40322.362352321863</v>
      </c>
      <c r="J84" s="81">
        <f t="shared" si="6"/>
        <v>164794.25785461121</v>
      </c>
      <c r="K84" s="81">
        <f t="shared" si="10"/>
        <v>124471.89550228935</v>
      </c>
    </row>
    <row r="85" spans="2:11" ht="20" customHeight="1" x14ac:dyDescent="0.35">
      <c r="B85" s="80">
        <f t="shared" si="11"/>
        <v>58</v>
      </c>
      <c r="C85" s="81">
        <f t="shared" si="2"/>
        <v>1.9296817745346389E-104</v>
      </c>
      <c r="D85" s="81">
        <f t="shared" si="3"/>
        <v>3.2887290814568917E-102</v>
      </c>
      <c r="E85" s="81">
        <f t="shared" si="7"/>
        <v>1.9296817745346256E-104</v>
      </c>
      <c r="F85" s="81">
        <f t="shared" si="4"/>
        <v>336.01968626934888</v>
      </c>
      <c r="G85" s="81">
        <f t="shared" si="5"/>
        <v>213.98031373065112</v>
      </c>
      <c r="H85" s="81">
        <f t="shared" si="8"/>
        <v>40108.382038591211</v>
      </c>
      <c r="I85" s="81">
        <f t="shared" si="9"/>
        <v>40108.382038591211</v>
      </c>
      <c r="J85" s="81">
        <f t="shared" si="6"/>
        <v>165066.42896954771</v>
      </c>
      <c r="K85" s="81">
        <f t="shared" si="10"/>
        <v>124958.04693095649</v>
      </c>
    </row>
    <row r="86" spans="2:11" ht="20" customHeight="1" x14ac:dyDescent="0.35">
      <c r="B86" s="80">
        <f t="shared" si="11"/>
        <v>59</v>
      </c>
      <c r="C86" s="81">
        <f t="shared" si="2"/>
        <v>1.1256477018118651E-106</v>
      </c>
      <c r="D86" s="81">
        <f t="shared" si="3"/>
        <v>1.918425297516507E-104</v>
      </c>
      <c r="E86" s="81">
        <f t="shared" si="7"/>
        <v>1.1256477018118583E-106</v>
      </c>
      <c r="F86" s="81">
        <f t="shared" si="4"/>
        <v>334.23651698826006</v>
      </c>
      <c r="G86" s="81">
        <f t="shared" si="5"/>
        <v>215.76348301173994</v>
      </c>
      <c r="H86" s="81">
        <f t="shared" si="8"/>
        <v>39892.618555579473</v>
      </c>
      <c r="I86" s="81">
        <f t="shared" si="9"/>
        <v>39892.618555579473</v>
      </c>
      <c r="J86" s="81">
        <f t="shared" si="6"/>
        <v>165339.04959720856</v>
      </c>
      <c r="K86" s="81">
        <f t="shared" si="10"/>
        <v>125446.43104162908</v>
      </c>
    </row>
    <row r="87" spans="2:11" ht="20" customHeight="1" x14ac:dyDescent="0.35">
      <c r="B87" s="80">
        <f t="shared" si="11"/>
        <v>60</v>
      </c>
      <c r="C87" s="81">
        <f t="shared" si="2"/>
        <v>6.566278260569174E-109</v>
      </c>
      <c r="D87" s="81">
        <f t="shared" si="3"/>
        <v>1.1190814235512892E-106</v>
      </c>
      <c r="E87" s="81">
        <f t="shared" si="7"/>
        <v>6.5662782605691381E-109</v>
      </c>
      <c r="F87" s="81">
        <f t="shared" si="4"/>
        <v>332.43848796316229</v>
      </c>
      <c r="G87" s="81">
        <f t="shared" si="5"/>
        <v>217.56151203683771</v>
      </c>
      <c r="H87" s="81">
        <f t="shared" si="8"/>
        <v>39675.057043542634</v>
      </c>
      <c r="I87" s="81">
        <f t="shared" si="9"/>
        <v>39675.057043542634</v>
      </c>
      <c r="J87" s="81">
        <f t="shared" si="6"/>
        <v>165612.12048000057</v>
      </c>
      <c r="K87" s="81">
        <f t="shared" si="10"/>
        <v>125937.06343645793</v>
      </c>
    </row>
    <row r="88" spans="2:11" ht="20" customHeight="1" x14ac:dyDescent="0.35">
      <c r="B88" s="80">
        <f t="shared" si="11"/>
        <v>61</v>
      </c>
      <c r="C88" s="81">
        <f t="shared" si="2"/>
        <v>3.8303289853319977E-111</v>
      </c>
      <c r="D88" s="81">
        <f t="shared" si="3"/>
        <v>6.5279749707158183E-109</v>
      </c>
      <c r="E88" s="81">
        <f t="shared" si="7"/>
        <v>3.830328985331977E-111</v>
      </c>
      <c r="F88" s="81">
        <f t="shared" si="4"/>
        <v>330.6254753628553</v>
      </c>
      <c r="G88" s="81">
        <f t="shared" si="5"/>
        <v>219.3745246371447</v>
      </c>
      <c r="H88" s="81">
        <f t="shared" si="8"/>
        <v>39455.682518905487</v>
      </c>
      <c r="I88" s="81">
        <f t="shared" si="9"/>
        <v>39455.682518905487</v>
      </c>
      <c r="J88" s="81">
        <f t="shared" si="6"/>
        <v>165885.6423615567</v>
      </c>
      <c r="K88" s="81">
        <f t="shared" si="10"/>
        <v>126429.95984265121</v>
      </c>
    </row>
    <row r="89" spans="2:11" ht="20" customHeight="1" x14ac:dyDescent="0.35">
      <c r="B89" s="80">
        <f t="shared" si="11"/>
        <v>62</v>
      </c>
      <c r="C89" s="81">
        <f t="shared" si="2"/>
        <v>2.2343585747769866E-113</v>
      </c>
      <c r="D89" s="81">
        <f t="shared" si="3"/>
        <v>3.8079853995842068E-111</v>
      </c>
      <c r="E89" s="81">
        <f t="shared" si="7"/>
        <v>2.2343585747770221E-113</v>
      </c>
      <c r="F89" s="81">
        <f t="shared" si="4"/>
        <v>328.79735432421239</v>
      </c>
      <c r="G89" s="81">
        <f t="shared" si="5"/>
        <v>221.20264567578761</v>
      </c>
      <c r="H89" s="81">
        <f t="shared" si="8"/>
        <v>39234.479873229699</v>
      </c>
      <c r="I89" s="81">
        <f t="shared" si="9"/>
        <v>39234.479873229699</v>
      </c>
      <c r="J89" s="81">
        <f t="shared" si="6"/>
        <v>166159.61598673806</v>
      </c>
      <c r="K89" s="81">
        <f t="shared" si="10"/>
        <v>126925.13611350837</v>
      </c>
    </row>
    <row r="90" spans="2:11" ht="20" customHeight="1" x14ac:dyDescent="0.35">
      <c r="B90" s="80">
        <f t="shared" si="11"/>
        <v>63</v>
      </c>
      <c r="C90" s="81">
        <f t="shared" si="2"/>
        <v>1.3033758352865962E-115</v>
      </c>
      <c r="D90" s="81">
        <f t="shared" si="3"/>
        <v>2.2213248164241561E-113</v>
      </c>
      <c r="E90" s="81">
        <f t="shared" si="7"/>
        <v>1.3033758352866004E-115</v>
      </c>
      <c r="F90" s="81">
        <f t="shared" si="4"/>
        <v>326.95399894358081</v>
      </c>
      <c r="G90" s="81">
        <f t="shared" si="5"/>
        <v>223.04600105641919</v>
      </c>
      <c r="H90" s="81">
        <f t="shared" si="8"/>
        <v>39011.433872173278</v>
      </c>
      <c r="I90" s="81">
        <f t="shared" si="9"/>
        <v>39011.433872173278</v>
      </c>
      <c r="J90" s="81">
        <f t="shared" si="6"/>
        <v>166434.04210163601</v>
      </c>
      <c r="K90" s="81">
        <f t="shared" si="10"/>
        <v>127422.60822946273</v>
      </c>
    </row>
    <row r="91" spans="2:11" ht="20" customHeight="1" x14ac:dyDescent="0.35">
      <c r="B91" s="80">
        <f t="shared" si="11"/>
        <v>64</v>
      </c>
      <c r="C91" s="81">
        <f t="shared" si="2"/>
        <v>7.6030257058385028E-118</v>
      </c>
      <c r="D91" s="81">
        <f t="shared" si="3"/>
        <v>1.2957728095807619E-115</v>
      </c>
      <c r="E91" s="81">
        <f t="shared" si="7"/>
        <v>7.6030257058385266E-118</v>
      </c>
      <c r="F91" s="81">
        <f t="shared" si="4"/>
        <v>325.09528226811062</v>
      </c>
      <c r="G91" s="81">
        <f t="shared" si="5"/>
        <v>224.90471773188938</v>
      </c>
      <c r="H91" s="81">
        <f t="shared" si="8"/>
        <v>38786.529154441392</v>
      </c>
      <c r="I91" s="81">
        <f t="shared" si="9"/>
        <v>38786.529154441392</v>
      </c>
      <c r="J91" s="81">
        <f t="shared" si="6"/>
        <v>166708.92145357406</v>
      </c>
      <c r="K91" s="81">
        <f t="shared" si="10"/>
        <v>127922.39229913267</v>
      </c>
    </row>
    <row r="92" spans="2:11" ht="20" customHeight="1" x14ac:dyDescent="0.35">
      <c r="B92" s="80">
        <f t="shared" si="11"/>
        <v>65</v>
      </c>
      <c r="C92" s="81">
        <f t="shared" ref="C92:C155" si="12">$E$14/12*E91</f>
        <v>4.4350983284058072E-120</v>
      </c>
      <c r="D92" s="81">
        <f t="shared" ref="D92:D155" si="13">IF(E91&lt;($E$15-C92),E91-C92,$E$15-C92)</f>
        <v>7.5586747225544684E-118</v>
      </c>
      <c r="E92" s="81">
        <f t="shared" si="7"/>
        <v>4.4350983284058189E-120</v>
      </c>
      <c r="F92" s="81">
        <f t="shared" ref="F92:F155" si="14">$E$22/12*H91</f>
        <v>323.22107628701161</v>
      </c>
      <c r="G92" s="81">
        <f t="shared" ref="G92:G155" si="15">IF(H91&lt;($E$24-F92),H91-F92,$E$24-F92)</f>
        <v>226.77892371298839</v>
      </c>
      <c r="H92" s="81">
        <f t="shared" si="8"/>
        <v>38559.750230728401</v>
      </c>
      <c r="I92" s="81">
        <f t="shared" si="9"/>
        <v>38559.750230728401</v>
      </c>
      <c r="J92" s="81">
        <f t="shared" ref="J92:J155" si="16">J91*(1+(((1+$E$8)^(1/12))-1))</f>
        <v>166984.25479111008</v>
      </c>
      <c r="K92" s="81">
        <f t="shared" si="10"/>
        <v>128424.50456038168</v>
      </c>
    </row>
    <row r="93" spans="2:11" ht="20" customHeight="1" x14ac:dyDescent="0.35">
      <c r="B93" s="80">
        <f t="shared" si="11"/>
        <v>66</v>
      </c>
      <c r="C93" s="81">
        <f t="shared" si="12"/>
        <v>2.5871406915700613E-122</v>
      </c>
      <c r="D93" s="81">
        <f t="shared" si="13"/>
        <v>4.4092269214901181E-120</v>
      </c>
      <c r="E93" s="81">
        <f t="shared" ref="E93:E156" si="17">IF(E92&lt;=0,0,E92-D93)</f>
        <v>2.5871406915700785E-122</v>
      </c>
      <c r="F93" s="81">
        <f t="shared" si="14"/>
        <v>321.33125192273667</v>
      </c>
      <c r="G93" s="81">
        <f t="shared" si="15"/>
        <v>228.66874807726333</v>
      </c>
      <c r="H93" s="81">
        <f t="shared" ref="H93:H156" si="18">IF(H92&lt;=0,0,H92-G93)</f>
        <v>38331.081482651141</v>
      </c>
      <c r="I93" s="81">
        <f t="shared" ref="I93:I156" si="19">H93+E93</f>
        <v>38331.081482651141</v>
      </c>
      <c r="J93" s="81">
        <f t="shared" si="16"/>
        <v>167260.04286403817</v>
      </c>
      <c r="K93" s="81">
        <f t="shared" ref="K93:K156" si="20">J93-I93</f>
        <v>128928.96138138702</v>
      </c>
    </row>
    <row r="94" spans="2:11" ht="20" customHeight="1" x14ac:dyDescent="0.35">
      <c r="B94" s="80">
        <f t="shared" ref="B94:B157" si="21">B93+1</f>
        <v>67</v>
      </c>
      <c r="C94" s="81">
        <f t="shared" si="12"/>
        <v>1.5091654034158791E-124</v>
      </c>
      <c r="D94" s="81">
        <f t="shared" si="13"/>
        <v>2.5720490375359199E-122</v>
      </c>
      <c r="E94" s="81">
        <f t="shared" si="17"/>
        <v>1.5091654034158533E-124</v>
      </c>
      <c r="F94" s="81">
        <f t="shared" si="14"/>
        <v>319.42567902209282</v>
      </c>
      <c r="G94" s="81">
        <f t="shared" si="15"/>
        <v>230.57432097790718</v>
      </c>
      <c r="H94" s="81">
        <f t="shared" si="18"/>
        <v>38100.507161673231</v>
      </c>
      <c r="I94" s="81">
        <f t="shared" si="19"/>
        <v>38100.507161673231</v>
      </c>
      <c r="J94" s="81">
        <f t="shared" si="16"/>
        <v>167536.28642339079</v>
      </c>
      <c r="K94" s="81">
        <f t="shared" si="20"/>
        <v>129435.77926171756</v>
      </c>
    </row>
    <row r="95" spans="2:11" ht="20" customHeight="1" x14ac:dyDescent="0.35">
      <c r="B95" s="80">
        <f t="shared" si="21"/>
        <v>68</v>
      </c>
      <c r="C95" s="81">
        <f t="shared" si="12"/>
        <v>8.803464853259145E-127</v>
      </c>
      <c r="D95" s="81">
        <f t="shared" si="13"/>
        <v>1.5003619385625941E-124</v>
      </c>
      <c r="E95" s="81">
        <f t="shared" si="17"/>
        <v>8.8034648532591975E-127</v>
      </c>
      <c r="F95" s="81">
        <f t="shared" si="14"/>
        <v>317.50422634727693</v>
      </c>
      <c r="G95" s="81">
        <f t="shared" si="15"/>
        <v>232.49577365272307</v>
      </c>
      <c r="H95" s="81">
        <f t="shared" si="18"/>
        <v>37868.01138802051</v>
      </c>
      <c r="I95" s="81">
        <f t="shared" si="19"/>
        <v>37868.01138802051</v>
      </c>
      <c r="J95" s="81">
        <f t="shared" si="16"/>
        <v>167812.98622144081</v>
      </c>
      <c r="K95" s="81">
        <f t="shared" si="20"/>
        <v>129944.9748334203</v>
      </c>
    </row>
    <row r="96" spans="2:11" ht="20" customHeight="1" x14ac:dyDescent="0.35">
      <c r="B96" s="80">
        <f t="shared" si="21"/>
        <v>69</v>
      </c>
      <c r="C96" s="81">
        <f t="shared" si="12"/>
        <v>5.1353544977345321E-129</v>
      </c>
      <c r="D96" s="81">
        <f t="shared" si="13"/>
        <v>8.7521113082818525E-127</v>
      </c>
      <c r="E96" s="81">
        <f t="shared" si="17"/>
        <v>5.1353544977344969E-129</v>
      </c>
      <c r="F96" s="81">
        <f t="shared" si="14"/>
        <v>315.56676156683756</v>
      </c>
      <c r="G96" s="81">
        <f t="shared" si="15"/>
        <v>234.43323843316244</v>
      </c>
      <c r="H96" s="81">
        <f t="shared" si="18"/>
        <v>37633.578149587345</v>
      </c>
      <c r="I96" s="81">
        <f t="shared" si="19"/>
        <v>37633.578149587345</v>
      </c>
      <c r="J96" s="81">
        <f t="shared" si="16"/>
        <v>168090.14301170353</v>
      </c>
      <c r="K96" s="81">
        <f t="shared" si="20"/>
        <v>130456.56486211618</v>
      </c>
    </row>
    <row r="97" spans="2:11" ht="20" customHeight="1" x14ac:dyDescent="0.35">
      <c r="B97" s="80">
        <f t="shared" si="21"/>
        <v>70</v>
      </c>
      <c r="C97" s="81">
        <f t="shared" si="12"/>
        <v>2.9956234570117898E-131</v>
      </c>
      <c r="D97" s="81">
        <f t="shared" si="13"/>
        <v>5.1053982631643788E-129</v>
      </c>
      <c r="E97" s="81">
        <f t="shared" si="17"/>
        <v>2.9956234570118103E-131</v>
      </c>
      <c r="F97" s="81">
        <f t="shared" si="14"/>
        <v>313.61315124656119</v>
      </c>
      <c r="G97" s="81">
        <f t="shared" si="15"/>
        <v>236.38684875343881</v>
      </c>
      <c r="H97" s="81">
        <f t="shared" si="18"/>
        <v>37397.191300833903</v>
      </c>
      <c r="I97" s="81">
        <f t="shared" si="19"/>
        <v>37397.191300833903</v>
      </c>
      <c r="J97" s="81">
        <f t="shared" si="16"/>
        <v>168367.75754893877</v>
      </c>
      <c r="K97" s="81">
        <f t="shared" si="20"/>
        <v>130970.56624810486</v>
      </c>
    </row>
    <row r="98" spans="2:11" ht="20" customHeight="1" x14ac:dyDescent="0.35">
      <c r="B98" s="80">
        <f t="shared" si="21"/>
        <v>71</v>
      </c>
      <c r="C98" s="81">
        <f t="shared" si="12"/>
        <v>1.7474470165902228E-133</v>
      </c>
      <c r="D98" s="81">
        <f t="shared" si="13"/>
        <v>2.9781489868459081E-131</v>
      </c>
      <c r="E98" s="81">
        <f t="shared" si="17"/>
        <v>1.747447016590222E-133</v>
      </c>
      <c r="F98" s="81">
        <f t="shared" si="14"/>
        <v>311.64326084028255</v>
      </c>
      <c r="G98" s="81">
        <f t="shared" si="15"/>
        <v>238.35673915971745</v>
      </c>
      <c r="H98" s="81">
        <f t="shared" si="18"/>
        <v>37158.834561674186</v>
      </c>
      <c r="I98" s="81">
        <f t="shared" si="19"/>
        <v>37158.834561674186</v>
      </c>
      <c r="J98" s="81">
        <f t="shared" si="16"/>
        <v>168645.83058915284</v>
      </c>
      <c r="K98" s="81">
        <f t="shared" si="20"/>
        <v>131486.99602747866</v>
      </c>
    </row>
    <row r="99" spans="2:11" ht="20" customHeight="1" x14ac:dyDescent="0.35">
      <c r="B99" s="80">
        <f t="shared" si="21"/>
        <v>72</v>
      </c>
      <c r="C99" s="81">
        <f t="shared" si="12"/>
        <v>1.0193440930109628E-135</v>
      </c>
      <c r="D99" s="81">
        <f t="shared" si="13"/>
        <v>1.7372535756601125E-133</v>
      </c>
      <c r="E99" s="81">
        <f t="shared" si="17"/>
        <v>1.0193440930109576E-135</v>
      </c>
      <c r="F99" s="81">
        <f t="shared" si="14"/>
        <v>309.65695468061824</v>
      </c>
      <c r="G99" s="81">
        <f t="shared" si="15"/>
        <v>240.34304531938176</v>
      </c>
      <c r="H99" s="81">
        <f t="shared" si="18"/>
        <v>36918.491516354807</v>
      </c>
      <c r="I99" s="81">
        <f t="shared" si="19"/>
        <v>36918.491516354807</v>
      </c>
      <c r="J99" s="81">
        <f t="shared" si="16"/>
        <v>168924.36288960068</v>
      </c>
      <c r="K99" s="81">
        <f t="shared" si="20"/>
        <v>132005.87137324587</v>
      </c>
    </row>
    <row r="100" spans="2:11" ht="20" customHeight="1" x14ac:dyDescent="0.35">
      <c r="B100" s="80">
        <f t="shared" si="21"/>
        <v>73</v>
      </c>
      <c r="C100" s="81">
        <f t="shared" si="12"/>
        <v>5.9461738758972535E-138</v>
      </c>
      <c r="D100" s="81">
        <f t="shared" si="13"/>
        <v>1.0133979191350604E-135</v>
      </c>
      <c r="E100" s="81">
        <f t="shared" si="17"/>
        <v>5.9461738758972631E-138</v>
      </c>
      <c r="F100" s="81">
        <f t="shared" si="14"/>
        <v>307.65409596962337</v>
      </c>
      <c r="G100" s="81">
        <f t="shared" si="15"/>
        <v>242.34590403037663</v>
      </c>
      <c r="H100" s="81">
        <f t="shared" si="18"/>
        <v>36676.145612324428</v>
      </c>
      <c r="I100" s="81">
        <f t="shared" si="19"/>
        <v>36676.145612324428</v>
      </c>
      <c r="J100" s="81">
        <f t="shared" si="16"/>
        <v>169203.35520878792</v>
      </c>
      <c r="K100" s="81">
        <f t="shared" si="20"/>
        <v>132527.20959646348</v>
      </c>
    </row>
    <row r="101" spans="2:11" ht="20" customHeight="1" x14ac:dyDescent="0.35">
      <c r="B101" s="80">
        <f t="shared" si="21"/>
        <v>74</v>
      </c>
      <c r="C101" s="81">
        <f t="shared" si="12"/>
        <v>3.4686014276067368E-140</v>
      </c>
      <c r="D101" s="81">
        <f t="shared" si="13"/>
        <v>5.9114878616211962E-138</v>
      </c>
      <c r="E101" s="81">
        <f t="shared" si="17"/>
        <v>3.4686014276066906E-140</v>
      </c>
      <c r="F101" s="81">
        <f t="shared" si="14"/>
        <v>305.63454676937022</v>
      </c>
      <c r="G101" s="81">
        <f t="shared" si="15"/>
        <v>244.36545323062978</v>
      </c>
      <c r="H101" s="81">
        <f t="shared" si="18"/>
        <v>36431.780159093796</v>
      </c>
      <c r="I101" s="81">
        <f t="shared" si="19"/>
        <v>36431.780159093796</v>
      </c>
      <c r="J101" s="81">
        <f t="shared" si="16"/>
        <v>169482.80830647293</v>
      </c>
      <c r="K101" s="81">
        <f t="shared" si="20"/>
        <v>133051.02814737914</v>
      </c>
    </row>
    <row r="102" spans="2:11" ht="20" customHeight="1" x14ac:dyDescent="0.35">
      <c r="B102" s="80">
        <f t="shared" si="21"/>
        <v>75</v>
      </c>
      <c r="C102" s="81">
        <f t="shared" si="12"/>
        <v>2.0233508327705697E-142</v>
      </c>
      <c r="D102" s="81">
        <f t="shared" si="13"/>
        <v>3.4483679192789847E-140</v>
      </c>
      <c r="E102" s="81">
        <f t="shared" si="17"/>
        <v>2.0233508327705919E-142</v>
      </c>
      <c r="F102" s="81">
        <f t="shared" si="14"/>
        <v>303.59816799244828</v>
      </c>
      <c r="G102" s="81">
        <f t="shared" si="15"/>
        <v>246.40183200755172</v>
      </c>
      <c r="H102" s="81">
        <f t="shared" si="18"/>
        <v>36185.378327086248</v>
      </c>
      <c r="I102" s="81">
        <f t="shared" si="19"/>
        <v>36185.378327086248</v>
      </c>
      <c r="J102" s="81">
        <f t="shared" si="16"/>
        <v>169762.72294366884</v>
      </c>
      <c r="K102" s="81">
        <f t="shared" si="20"/>
        <v>133577.34461658259</v>
      </c>
    </row>
    <row r="103" spans="2:11" ht="20" customHeight="1" x14ac:dyDescent="0.35">
      <c r="B103" s="80">
        <f t="shared" si="21"/>
        <v>76</v>
      </c>
      <c r="C103" s="81">
        <f t="shared" si="12"/>
        <v>1.1802879857828453E-144</v>
      </c>
      <c r="D103" s="81">
        <f t="shared" si="13"/>
        <v>2.0115479529127636E-142</v>
      </c>
      <c r="E103" s="81">
        <f t="shared" si="17"/>
        <v>1.1802879857828312E-144</v>
      </c>
      <c r="F103" s="81">
        <f t="shared" si="14"/>
        <v>301.54481939238542</v>
      </c>
      <c r="G103" s="81">
        <f t="shared" si="15"/>
        <v>248.45518060761458</v>
      </c>
      <c r="H103" s="81">
        <f t="shared" si="18"/>
        <v>35936.923146478635</v>
      </c>
      <c r="I103" s="81">
        <f t="shared" si="19"/>
        <v>35936.923146478635</v>
      </c>
      <c r="J103" s="81">
        <f t="shared" si="16"/>
        <v>170043.09988264565</v>
      </c>
      <c r="K103" s="81">
        <f t="shared" si="20"/>
        <v>134106.17673616702</v>
      </c>
    </row>
    <row r="104" spans="2:11" ht="20" customHeight="1" x14ac:dyDescent="0.35">
      <c r="B104" s="80">
        <f t="shared" si="21"/>
        <v>77</v>
      </c>
      <c r="C104" s="81">
        <f t="shared" si="12"/>
        <v>6.8850132503998488E-147</v>
      </c>
      <c r="D104" s="81">
        <f t="shared" si="13"/>
        <v>1.1734029725324313E-144</v>
      </c>
      <c r="E104" s="81">
        <f t="shared" si="17"/>
        <v>6.8850132503998999E-147</v>
      </c>
      <c r="F104" s="81">
        <f t="shared" si="14"/>
        <v>299.47435955398862</v>
      </c>
      <c r="G104" s="81">
        <f t="shared" si="15"/>
        <v>250.52564044601138</v>
      </c>
      <c r="H104" s="81">
        <f t="shared" si="18"/>
        <v>35686.397506032627</v>
      </c>
      <c r="I104" s="81">
        <f t="shared" si="19"/>
        <v>35686.397506032627</v>
      </c>
      <c r="J104" s="81">
        <f t="shared" si="16"/>
        <v>170323.93988693238</v>
      </c>
      <c r="K104" s="81">
        <f t="shared" si="20"/>
        <v>134637.54238089974</v>
      </c>
    </row>
    <row r="105" spans="2:11" ht="20" customHeight="1" x14ac:dyDescent="0.35">
      <c r="B105" s="80">
        <f t="shared" si="21"/>
        <v>78</v>
      </c>
      <c r="C105" s="81">
        <f t="shared" si="12"/>
        <v>4.0162577293999415E-149</v>
      </c>
      <c r="D105" s="81">
        <f t="shared" si="13"/>
        <v>6.8448506731059008E-147</v>
      </c>
      <c r="E105" s="81">
        <f t="shared" si="17"/>
        <v>4.016257729399912E-149</v>
      </c>
      <c r="F105" s="81">
        <f t="shared" si="14"/>
        <v>297.38664588360524</v>
      </c>
      <c r="G105" s="81">
        <f t="shared" si="15"/>
        <v>252.61335411639476</v>
      </c>
      <c r="H105" s="81">
        <f t="shared" si="18"/>
        <v>35433.784151916232</v>
      </c>
      <c r="I105" s="81">
        <f t="shared" si="19"/>
        <v>35433.784151916232</v>
      </c>
      <c r="J105" s="81">
        <f t="shared" si="16"/>
        <v>170605.24372131901</v>
      </c>
      <c r="K105" s="81">
        <f t="shared" si="20"/>
        <v>135171.4595694028</v>
      </c>
    </row>
    <row r="106" spans="2:11" ht="20" customHeight="1" x14ac:dyDescent="0.35">
      <c r="B106" s="80">
        <f t="shared" si="21"/>
        <v>79</v>
      </c>
      <c r="C106" s="81">
        <f t="shared" si="12"/>
        <v>2.3428170088166155E-151</v>
      </c>
      <c r="D106" s="81">
        <f t="shared" si="13"/>
        <v>3.9928295593117459E-149</v>
      </c>
      <c r="E106" s="81">
        <f t="shared" si="17"/>
        <v>2.3428170088166084E-151</v>
      </c>
      <c r="F106" s="81">
        <f t="shared" si="14"/>
        <v>295.28153459930195</v>
      </c>
      <c r="G106" s="81">
        <f t="shared" si="15"/>
        <v>254.71846540069805</v>
      </c>
      <c r="H106" s="81">
        <f t="shared" si="18"/>
        <v>35179.065686515532</v>
      </c>
      <c r="I106" s="81">
        <f t="shared" si="19"/>
        <v>35179.065686515532</v>
      </c>
      <c r="J106" s="81">
        <f t="shared" si="16"/>
        <v>170887.01215185868</v>
      </c>
      <c r="K106" s="81">
        <f t="shared" si="20"/>
        <v>135707.94646534315</v>
      </c>
    </row>
    <row r="107" spans="2:11" ht="20" customHeight="1" x14ac:dyDescent="0.35">
      <c r="B107" s="80">
        <f t="shared" si="21"/>
        <v>80</v>
      </c>
      <c r="C107" s="81">
        <f t="shared" si="12"/>
        <v>1.3666432551430215E-153</v>
      </c>
      <c r="D107" s="81">
        <f t="shared" si="13"/>
        <v>2.3291505762651783E-151</v>
      </c>
      <c r="E107" s="81">
        <f t="shared" si="17"/>
        <v>1.3666432551430062E-153</v>
      </c>
      <c r="F107" s="81">
        <f t="shared" si="14"/>
        <v>293.15888072096277</v>
      </c>
      <c r="G107" s="81">
        <f t="shared" si="15"/>
        <v>256.84111927903723</v>
      </c>
      <c r="H107" s="81">
        <f t="shared" si="18"/>
        <v>34922.224567236495</v>
      </c>
      <c r="I107" s="81">
        <f t="shared" si="19"/>
        <v>34922.224567236495</v>
      </c>
      <c r="J107" s="81">
        <f t="shared" si="16"/>
        <v>171169.24594586971</v>
      </c>
      <c r="K107" s="81">
        <f t="shared" si="20"/>
        <v>136247.02137863322</v>
      </c>
    </row>
    <row r="108" spans="2:11" ht="20" customHeight="1" x14ac:dyDescent="0.35">
      <c r="B108" s="80">
        <f t="shared" si="21"/>
        <v>81</v>
      </c>
      <c r="C108" s="81">
        <f t="shared" si="12"/>
        <v>7.9720856550008701E-156</v>
      </c>
      <c r="D108" s="81">
        <f t="shared" si="13"/>
        <v>1.3586711694880053E-153</v>
      </c>
      <c r="E108" s="81">
        <f t="shared" si="17"/>
        <v>7.9720856550008411E-156</v>
      </c>
      <c r="F108" s="81">
        <f t="shared" si="14"/>
        <v>291.01853806030414</v>
      </c>
      <c r="G108" s="81">
        <f t="shared" si="15"/>
        <v>258.98146193969586</v>
      </c>
      <c r="H108" s="81">
        <f t="shared" si="18"/>
        <v>34663.243105296802</v>
      </c>
      <c r="I108" s="81">
        <f t="shared" si="19"/>
        <v>34663.243105296802</v>
      </c>
      <c r="J108" s="81">
        <f t="shared" si="16"/>
        <v>171451.9458719377</v>
      </c>
      <c r="K108" s="81">
        <f t="shared" si="20"/>
        <v>136788.7027666409</v>
      </c>
    </row>
    <row r="109" spans="2:11" ht="20" customHeight="1" x14ac:dyDescent="0.35">
      <c r="B109" s="80">
        <f t="shared" si="21"/>
        <v>82</v>
      </c>
      <c r="C109" s="81">
        <f t="shared" si="12"/>
        <v>4.6503832987504912E-158</v>
      </c>
      <c r="D109" s="81">
        <f t="shared" si="13"/>
        <v>7.9255818220133363E-156</v>
      </c>
      <c r="E109" s="81">
        <f t="shared" si="17"/>
        <v>4.6503832987504782E-158</v>
      </c>
      <c r="F109" s="81">
        <f t="shared" si="14"/>
        <v>288.86035921080668</v>
      </c>
      <c r="G109" s="81">
        <f t="shared" si="15"/>
        <v>261.13964078919332</v>
      </c>
      <c r="H109" s="81">
        <f t="shared" si="18"/>
        <v>34402.103464507607</v>
      </c>
      <c r="I109" s="81">
        <f t="shared" si="19"/>
        <v>34402.103464507607</v>
      </c>
      <c r="J109" s="81">
        <f t="shared" si="16"/>
        <v>171735.11269991763</v>
      </c>
      <c r="K109" s="81">
        <f t="shared" si="20"/>
        <v>137333.00923541002</v>
      </c>
    </row>
    <row r="110" spans="2:11" ht="20" customHeight="1" x14ac:dyDescent="0.35">
      <c r="B110" s="80">
        <f t="shared" si="21"/>
        <v>83</v>
      </c>
      <c r="C110" s="81">
        <f t="shared" si="12"/>
        <v>2.7127235909377792E-160</v>
      </c>
      <c r="D110" s="81">
        <f t="shared" si="13"/>
        <v>4.6232560628411005E-158</v>
      </c>
      <c r="E110" s="81">
        <f t="shared" si="17"/>
        <v>2.7127235909377682E-160</v>
      </c>
      <c r="F110" s="81">
        <f t="shared" si="14"/>
        <v>286.68419553756337</v>
      </c>
      <c r="G110" s="81">
        <f t="shared" si="15"/>
        <v>263.31580446243663</v>
      </c>
      <c r="H110" s="81">
        <f t="shared" si="18"/>
        <v>34138.787660045171</v>
      </c>
      <c r="I110" s="81">
        <f t="shared" si="19"/>
        <v>34138.787660045171</v>
      </c>
      <c r="J110" s="81">
        <f t="shared" si="16"/>
        <v>172018.74720093599</v>
      </c>
      <c r="K110" s="81">
        <f t="shared" si="20"/>
        <v>137879.95954089082</v>
      </c>
    </row>
    <row r="111" spans="2:11" ht="20" customHeight="1" x14ac:dyDescent="0.35">
      <c r="B111" s="80">
        <f t="shared" si="21"/>
        <v>84</v>
      </c>
      <c r="C111" s="81">
        <f t="shared" si="12"/>
        <v>1.5824220947136982E-162</v>
      </c>
      <c r="D111" s="81">
        <f t="shared" si="13"/>
        <v>2.6968993699906311E-160</v>
      </c>
      <c r="E111" s="81">
        <f t="shared" si="17"/>
        <v>1.5824220947137107E-162</v>
      </c>
      <c r="F111" s="81">
        <f t="shared" si="14"/>
        <v>284.48989716704307</v>
      </c>
      <c r="G111" s="81">
        <f t="shared" si="15"/>
        <v>265.51010283295693</v>
      </c>
      <c r="H111" s="81">
        <f t="shared" si="18"/>
        <v>33873.277557212212</v>
      </c>
      <c r="I111" s="81">
        <f t="shared" si="19"/>
        <v>33873.277557212212</v>
      </c>
      <c r="J111" s="81">
        <f t="shared" si="16"/>
        <v>172302.8501473928</v>
      </c>
      <c r="K111" s="81">
        <f t="shared" si="20"/>
        <v>138429.57259018059</v>
      </c>
    </row>
    <row r="112" spans="2:11" ht="20" customHeight="1" x14ac:dyDescent="0.35">
      <c r="B112" s="80">
        <f t="shared" si="21"/>
        <v>85</v>
      </c>
      <c r="C112" s="81">
        <f t="shared" si="12"/>
        <v>9.230795552496647E-165</v>
      </c>
      <c r="D112" s="81">
        <f t="shared" si="13"/>
        <v>1.573191299161214E-162</v>
      </c>
      <c r="E112" s="81">
        <f t="shared" si="17"/>
        <v>9.2307955524967184E-165</v>
      </c>
      <c r="F112" s="81">
        <f t="shared" si="14"/>
        <v>282.27731297676843</v>
      </c>
      <c r="G112" s="81">
        <f t="shared" si="15"/>
        <v>267.72268702323157</v>
      </c>
      <c r="H112" s="81">
        <f t="shared" si="18"/>
        <v>33605.554870188978</v>
      </c>
      <c r="I112" s="81">
        <f t="shared" si="19"/>
        <v>33605.554870188978</v>
      </c>
      <c r="J112" s="81">
        <f t="shared" si="16"/>
        <v>172587.42231296381</v>
      </c>
      <c r="K112" s="81">
        <f t="shared" si="20"/>
        <v>138981.86744277482</v>
      </c>
    </row>
    <row r="113" spans="2:11" ht="20" customHeight="1" x14ac:dyDescent="0.35">
      <c r="B113" s="80">
        <f t="shared" si="21"/>
        <v>86</v>
      </c>
      <c r="C113" s="81">
        <f t="shared" si="12"/>
        <v>5.3846307389564194E-167</v>
      </c>
      <c r="D113" s="81">
        <f t="shared" si="13"/>
        <v>9.1769492451071533E-165</v>
      </c>
      <c r="E113" s="81">
        <f t="shared" si="17"/>
        <v>5.384630738956509E-167</v>
      </c>
      <c r="F113" s="81">
        <f t="shared" si="14"/>
        <v>280.04629058490815</v>
      </c>
      <c r="G113" s="81">
        <f t="shared" si="15"/>
        <v>269.95370941509185</v>
      </c>
      <c r="H113" s="81">
        <f t="shared" si="18"/>
        <v>33335.601160773884</v>
      </c>
      <c r="I113" s="81">
        <f t="shared" si="19"/>
        <v>33335.601160773884</v>
      </c>
      <c r="J113" s="81">
        <f t="shared" si="16"/>
        <v>172872.4644726025</v>
      </c>
      <c r="K113" s="81">
        <f t="shared" si="20"/>
        <v>139536.86331182861</v>
      </c>
    </row>
    <row r="114" spans="2:11" ht="20" customHeight="1" x14ac:dyDescent="0.35">
      <c r="B114" s="80">
        <f t="shared" si="21"/>
        <v>87</v>
      </c>
      <c r="C114" s="81">
        <f t="shared" si="12"/>
        <v>3.1410345977246302E-169</v>
      </c>
      <c r="D114" s="81">
        <f t="shared" si="13"/>
        <v>5.3532203929792627E-167</v>
      </c>
      <c r="E114" s="81">
        <f t="shared" si="17"/>
        <v>3.1410345977246272E-169</v>
      </c>
      <c r="F114" s="81">
        <f t="shared" si="14"/>
        <v>277.79667633978238</v>
      </c>
      <c r="G114" s="81">
        <f t="shared" si="15"/>
        <v>272.20332366021762</v>
      </c>
      <c r="H114" s="81">
        <f t="shared" si="18"/>
        <v>33063.397837113669</v>
      </c>
      <c r="I114" s="81">
        <f t="shared" si="19"/>
        <v>33063.397837113669</v>
      </c>
      <c r="J114" s="81">
        <f t="shared" si="16"/>
        <v>173157.97740254231</v>
      </c>
      <c r="K114" s="81">
        <f t="shared" si="20"/>
        <v>140094.57956542863</v>
      </c>
    </row>
    <row r="115" spans="2:11" ht="20" customHeight="1" x14ac:dyDescent="0.35">
      <c r="B115" s="80">
        <f t="shared" si="21"/>
        <v>88</v>
      </c>
      <c r="C115" s="81">
        <f t="shared" si="12"/>
        <v>1.8322701820060325E-171</v>
      </c>
      <c r="D115" s="81">
        <f t="shared" si="13"/>
        <v>3.1227118959045671E-169</v>
      </c>
      <c r="E115" s="81">
        <f t="shared" si="17"/>
        <v>1.8322701820060153E-171</v>
      </c>
      <c r="F115" s="81">
        <f t="shared" si="14"/>
        <v>275.52831530928057</v>
      </c>
      <c r="G115" s="81">
        <f t="shared" si="15"/>
        <v>274.47168469071943</v>
      </c>
      <c r="H115" s="81">
        <f t="shared" si="18"/>
        <v>32788.926152422951</v>
      </c>
      <c r="I115" s="81">
        <f t="shared" si="19"/>
        <v>32788.926152422951</v>
      </c>
      <c r="J115" s="81">
        <f t="shared" si="16"/>
        <v>173443.96188029868</v>
      </c>
      <c r="K115" s="81">
        <f t="shared" si="20"/>
        <v>140655.03572787571</v>
      </c>
    </row>
    <row r="116" spans="2:11" ht="20" customHeight="1" x14ac:dyDescent="0.35">
      <c r="B116" s="80">
        <f t="shared" si="21"/>
        <v>89</v>
      </c>
      <c r="C116" s="81">
        <f t="shared" si="12"/>
        <v>1.0688242728368423E-173</v>
      </c>
      <c r="D116" s="81">
        <f t="shared" si="13"/>
        <v>1.8215819392776469E-171</v>
      </c>
      <c r="E116" s="81">
        <f t="shared" si="17"/>
        <v>1.068824272836842E-173</v>
      </c>
      <c r="F116" s="81">
        <f t="shared" si="14"/>
        <v>273.24105127019124</v>
      </c>
      <c r="G116" s="81">
        <f t="shared" si="15"/>
        <v>276.75894872980876</v>
      </c>
      <c r="H116" s="81">
        <f t="shared" si="18"/>
        <v>32512.167203693141</v>
      </c>
      <c r="I116" s="81">
        <f t="shared" si="19"/>
        <v>32512.167203693141</v>
      </c>
      <c r="J116" s="81">
        <f t="shared" si="16"/>
        <v>173730.41868467114</v>
      </c>
      <c r="K116" s="81">
        <f t="shared" si="20"/>
        <v>141218.25148097798</v>
      </c>
    </row>
    <row r="117" spans="2:11" ht="20" customHeight="1" x14ac:dyDescent="0.35">
      <c r="B117" s="80">
        <f t="shared" si="21"/>
        <v>90</v>
      </c>
      <c r="C117" s="81">
        <f t="shared" si="12"/>
        <v>6.234808258214912E-176</v>
      </c>
      <c r="D117" s="81">
        <f t="shared" si="13"/>
        <v>1.062589464578627E-173</v>
      </c>
      <c r="E117" s="81">
        <f t="shared" si="17"/>
        <v>6.2348082582149282E-176</v>
      </c>
      <c r="F117" s="81">
        <f t="shared" si="14"/>
        <v>270.93472669744284</v>
      </c>
      <c r="G117" s="81">
        <f t="shared" si="15"/>
        <v>279.06527330255716</v>
      </c>
      <c r="H117" s="81">
        <f t="shared" si="18"/>
        <v>32233.101930390585</v>
      </c>
      <c r="I117" s="81">
        <f t="shared" si="19"/>
        <v>32233.101930390585</v>
      </c>
      <c r="J117" s="81">
        <f t="shared" si="16"/>
        <v>174017.34859574551</v>
      </c>
      <c r="K117" s="81">
        <f t="shared" si="20"/>
        <v>141784.24666535493</v>
      </c>
    </row>
    <row r="118" spans="2:11" ht="20" customHeight="1" x14ac:dyDescent="0.35">
      <c r="B118" s="80">
        <f t="shared" si="21"/>
        <v>91</v>
      </c>
      <c r="C118" s="81">
        <f t="shared" si="12"/>
        <v>3.6369714839587081E-178</v>
      </c>
      <c r="D118" s="81">
        <f t="shared" si="13"/>
        <v>6.1984385433753411E-176</v>
      </c>
      <c r="E118" s="81">
        <f t="shared" si="17"/>
        <v>3.6369714839587081E-178</v>
      </c>
      <c r="F118" s="81">
        <f t="shared" si="14"/>
        <v>268.60918275325486</v>
      </c>
      <c r="G118" s="81">
        <f t="shared" si="15"/>
        <v>281.39081724674514</v>
      </c>
      <c r="H118" s="81">
        <f t="shared" si="18"/>
        <v>31951.71111314384</v>
      </c>
      <c r="I118" s="81">
        <f t="shared" si="19"/>
        <v>31951.71111314384</v>
      </c>
      <c r="J118" s="81">
        <f t="shared" si="16"/>
        <v>174304.75239489597</v>
      </c>
      <c r="K118" s="81">
        <f t="shared" si="20"/>
        <v>142353.04128175214</v>
      </c>
    </row>
    <row r="119" spans="2:11" ht="20" customHeight="1" x14ac:dyDescent="0.35">
      <c r="B119" s="80">
        <f t="shared" si="21"/>
        <v>92</v>
      </c>
      <c r="C119" s="81">
        <f t="shared" si="12"/>
        <v>2.1215666989759133E-180</v>
      </c>
      <c r="D119" s="81">
        <f t="shared" si="13"/>
        <v>3.6157558169689492E-178</v>
      </c>
      <c r="E119" s="81">
        <f t="shared" si="17"/>
        <v>2.1215666989758919E-180</v>
      </c>
      <c r="F119" s="81">
        <f t="shared" si="14"/>
        <v>266.26425927619869</v>
      </c>
      <c r="G119" s="81">
        <f t="shared" si="15"/>
        <v>283.73574072380131</v>
      </c>
      <c r="H119" s="81">
        <f t="shared" si="18"/>
        <v>31667.975372420038</v>
      </c>
      <c r="I119" s="81">
        <f t="shared" si="19"/>
        <v>31667.975372420038</v>
      </c>
      <c r="J119" s="81">
        <f t="shared" si="16"/>
        <v>174592.63086478721</v>
      </c>
      <c r="K119" s="81">
        <f t="shared" si="20"/>
        <v>142924.65549236716</v>
      </c>
    </row>
    <row r="120" spans="2:11" ht="20" customHeight="1" x14ac:dyDescent="0.35">
      <c r="B120" s="80">
        <f t="shared" si="21"/>
        <v>93</v>
      </c>
      <c r="C120" s="81">
        <f t="shared" si="12"/>
        <v>1.2375805744026036E-182</v>
      </c>
      <c r="D120" s="81">
        <f t="shared" si="13"/>
        <v>2.109190893231866E-180</v>
      </c>
      <c r="E120" s="81">
        <f t="shared" si="17"/>
        <v>1.237580574402587E-182</v>
      </c>
      <c r="F120" s="81">
        <f t="shared" si="14"/>
        <v>263.89979477016698</v>
      </c>
      <c r="G120" s="81">
        <f t="shared" si="15"/>
        <v>286.10020522983302</v>
      </c>
      <c r="H120" s="81">
        <f t="shared" si="18"/>
        <v>31381.875167190206</v>
      </c>
      <c r="I120" s="81">
        <f t="shared" si="19"/>
        <v>31381.875167190206</v>
      </c>
      <c r="J120" s="81">
        <f t="shared" si="16"/>
        <v>174880.98478937655</v>
      </c>
      <c r="K120" s="81">
        <f t="shared" si="20"/>
        <v>143499.10962218634</v>
      </c>
    </row>
    <row r="121" spans="2:11" ht="20" customHeight="1" x14ac:dyDescent="0.35">
      <c r="B121" s="80">
        <f t="shared" si="21"/>
        <v>94</v>
      </c>
      <c r="C121" s="81">
        <f t="shared" si="12"/>
        <v>7.219220017348425E-185</v>
      </c>
      <c r="D121" s="81">
        <f t="shared" si="13"/>
        <v>1.2303613543852386E-182</v>
      </c>
      <c r="E121" s="81">
        <f t="shared" si="17"/>
        <v>7.2192200173483976E-185</v>
      </c>
      <c r="F121" s="81">
        <f t="shared" si="14"/>
        <v>261.51562639325169</v>
      </c>
      <c r="G121" s="81">
        <f t="shared" si="15"/>
        <v>288.48437360674831</v>
      </c>
      <c r="H121" s="81">
        <f t="shared" si="18"/>
        <v>31093.390793583458</v>
      </c>
      <c r="I121" s="81">
        <f t="shared" si="19"/>
        <v>31093.390793583458</v>
      </c>
      <c r="J121" s="81">
        <f t="shared" si="16"/>
        <v>175169.81495391609</v>
      </c>
      <c r="K121" s="81">
        <f t="shared" si="20"/>
        <v>144076.42416033265</v>
      </c>
    </row>
    <row r="122" spans="2:11" ht="20" customHeight="1" x14ac:dyDescent="0.35">
      <c r="B122" s="80">
        <f t="shared" si="21"/>
        <v>95</v>
      </c>
      <c r="C122" s="81">
        <f t="shared" si="12"/>
        <v>4.2112116767865653E-187</v>
      </c>
      <c r="D122" s="81">
        <f t="shared" si="13"/>
        <v>7.1771079005805326E-185</v>
      </c>
      <c r="E122" s="81">
        <f t="shared" si="17"/>
        <v>4.2112116767865026E-187</v>
      </c>
      <c r="F122" s="81">
        <f t="shared" si="14"/>
        <v>259.1115899465288</v>
      </c>
      <c r="G122" s="81">
        <f t="shared" si="15"/>
        <v>290.8884100534712</v>
      </c>
      <c r="H122" s="81">
        <f t="shared" si="18"/>
        <v>30802.502383529987</v>
      </c>
      <c r="I122" s="81">
        <f t="shared" si="19"/>
        <v>30802.502383529987</v>
      </c>
      <c r="J122" s="81">
        <f t="shared" si="16"/>
        <v>175459.1221449548</v>
      </c>
      <c r="K122" s="81">
        <f t="shared" si="20"/>
        <v>144656.61976142481</v>
      </c>
    </row>
    <row r="123" spans="2:11" ht="20" customHeight="1" x14ac:dyDescent="0.35">
      <c r="B123" s="80">
        <f t="shared" si="21"/>
        <v>96</v>
      </c>
      <c r="C123" s="81">
        <f t="shared" si="12"/>
        <v>2.4565401447921265E-189</v>
      </c>
      <c r="D123" s="81">
        <f t="shared" si="13"/>
        <v>4.1866462753385811E-187</v>
      </c>
      <c r="E123" s="81">
        <f t="shared" si="17"/>
        <v>2.4565401447921428E-189</v>
      </c>
      <c r="F123" s="81">
        <f t="shared" si="14"/>
        <v>256.68751986274987</v>
      </c>
      <c r="G123" s="81">
        <f t="shared" si="15"/>
        <v>293.31248013725013</v>
      </c>
      <c r="H123" s="81">
        <f t="shared" si="18"/>
        <v>30509.189903392737</v>
      </c>
      <c r="I123" s="81">
        <f t="shared" si="19"/>
        <v>30509.189903392737</v>
      </c>
      <c r="J123" s="81">
        <f t="shared" si="16"/>
        <v>175748.90715034076</v>
      </c>
      <c r="K123" s="81">
        <f t="shared" si="20"/>
        <v>145239.71724694801</v>
      </c>
    </row>
    <row r="124" spans="2:11" ht="20" customHeight="1" x14ac:dyDescent="0.35">
      <c r="B124" s="80">
        <f t="shared" si="21"/>
        <v>97</v>
      </c>
      <c r="C124" s="81">
        <f t="shared" si="12"/>
        <v>1.4329817511287502E-191</v>
      </c>
      <c r="D124" s="81">
        <f t="shared" si="13"/>
        <v>2.4422103272808552E-189</v>
      </c>
      <c r="E124" s="81">
        <f t="shared" si="17"/>
        <v>1.432981751128767E-191</v>
      </c>
      <c r="F124" s="81">
        <f t="shared" si="14"/>
        <v>254.24324919493947</v>
      </c>
      <c r="G124" s="81">
        <f t="shared" si="15"/>
        <v>295.75675080506051</v>
      </c>
      <c r="H124" s="81">
        <f t="shared" si="18"/>
        <v>30213.433152587677</v>
      </c>
      <c r="I124" s="81">
        <f t="shared" si="19"/>
        <v>30213.433152587677</v>
      </c>
      <c r="J124" s="81">
        <f t="shared" si="16"/>
        <v>176039.17075922317</v>
      </c>
      <c r="K124" s="81">
        <f t="shared" si="20"/>
        <v>145825.73760663549</v>
      </c>
    </row>
    <row r="125" spans="2:11" ht="20" customHeight="1" x14ac:dyDescent="0.35">
      <c r="B125" s="80">
        <f t="shared" si="21"/>
        <v>98</v>
      </c>
      <c r="C125" s="81">
        <f t="shared" si="12"/>
        <v>8.3590602149178078E-194</v>
      </c>
      <c r="D125" s="81">
        <f t="shared" si="13"/>
        <v>1.4246226909138493E-191</v>
      </c>
      <c r="E125" s="81">
        <f t="shared" si="17"/>
        <v>8.3590602149177202E-194</v>
      </c>
      <c r="F125" s="81">
        <f t="shared" si="14"/>
        <v>251.7786096048973</v>
      </c>
      <c r="G125" s="81">
        <f t="shared" si="15"/>
        <v>298.22139039510273</v>
      </c>
      <c r="H125" s="81">
        <f t="shared" si="18"/>
        <v>29915.211762192575</v>
      </c>
      <c r="I125" s="81">
        <f t="shared" si="19"/>
        <v>29915.211762192575</v>
      </c>
      <c r="J125" s="81">
        <f t="shared" si="16"/>
        <v>176329.91376205464</v>
      </c>
      <c r="K125" s="81">
        <f t="shared" si="20"/>
        <v>146414.70199986207</v>
      </c>
    </row>
    <row r="126" spans="2:11" ht="20" customHeight="1" x14ac:dyDescent="0.35">
      <c r="B126" s="80">
        <f t="shared" si="21"/>
        <v>99</v>
      </c>
      <c r="C126" s="81">
        <f t="shared" si="12"/>
        <v>4.8761184587020038E-196</v>
      </c>
      <c r="D126" s="81">
        <f t="shared" si="13"/>
        <v>8.3102990303307002E-194</v>
      </c>
      <c r="E126" s="81">
        <f t="shared" si="17"/>
        <v>4.8761184587020019E-196</v>
      </c>
      <c r="F126" s="81">
        <f t="shared" si="14"/>
        <v>249.2934313516048</v>
      </c>
      <c r="G126" s="81">
        <f t="shared" si="15"/>
        <v>300.7065686483952</v>
      </c>
      <c r="H126" s="81">
        <f t="shared" si="18"/>
        <v>29614.505193544181</v>
      </c>
      <c r="I126" s="81">
        <f t="shared" si="19"/>
        <v>29614.505193544181</v>
      </c>
      <c r="J126" s="81">
        <f t="shared" si="16"/>
        <v>176621.13695059327</v>
      </c>
      <c r="K126" s="81">
        <f t="shared" si="20"/>
        <v>147006.63175704909</v>
      </c>
    </row>
    <row r="127" spans="2:11" ht="20" customHeight="1" x14ac:dyDescent="0.35">
      <c r="B127" s="80">
        <f t="shared" si="21"/>
        <v>100</v>
      </c>
      <c r="C127" s="81">
        <f t="shared" si="12"/>
        <v>2.8444024342428345E-198</v>
      </c>
      <c r="D127" s="81">
        <f t="shared" si="13"/>
        <v>4.8476744343595732E-196</v>
      </c>
      <c r="E127" s="81">
        <f t="shared" si="17"/>
        <v>2.8444024342428686E-198</v>
      </c>
      <c r="F127" s="81">
        <f t="shared" si="14"/>
        <v>246.78754327953484</v>
      </c>
      <c r="G127" s="81">
        <f t="shared" si="15"/>
        <v>303.21245672046518</v>
      </c>
      <c r="H127" s="81">
        <f t="shared" si="18"/>
        <v>29311.292736823714</v>
      </c>
      <c r="I127" s="81">
        <f t="shared" si="19"/>
        <v>29311.292736823714</v>
      </c>
      <c r="J127" s="81">
        <f t="shared" si="16"/>
        <v>176912.84111790475</v>
      </c>
      <c r="K127" s="81">
        <f t="shared" si="20"/>
        <v>147601.54838108103</v>
      </c>
    </row>
    <row r="128" spans="2:11" ht="20" customHeight="1" x14ac:dyDescent="0.35">
      <c r="B128" s="80">
        <f t="shared" si="21"/>
        <v>101</v>
      </c>
      <c r="C128" s="81">
        <f t="shared" si="12"/>
        <v>1.6592347533083402E-200</v>
      </c>
      <c r="D128" s="81">
        <f t="shared" si="13"/>
        <v>2.8278100867097851E-198</v>
      </c>
      <c r="E128" s="81">
        <f t="shared" si="17"/>
        <v>1.6592347533083524E-200</v>
      </c>
      <c r="F128" s="81">
        <f t="shared" si="14"/>
        <v>244.26077280686428</v>
      </c>
      <c r="G128" s="81">
        <f t="shared" si="15"/>
        <v>305.73922719313572</v>
      </c>
      <c r="H128" s="81">
        <f t="shared" si="18"/>
        <v>29005.553509630579</v>
      </c>
      <c r="I128" s="81">
        <f t="shared" si="19"/>
        <v>29005.553509630579</v>
      </c>
      <c r="J128" s="81">
        <f t="shared" si="16"/>
        <v>177205.02705836468</v>
      </c>
      <c r="K128" s="81">
        <f t="shared" si="20"/>
        <v>148199.47354873409</v>
      </c>
    </row>
    <row r="129" spans="2:11" ht="20" customHeight="1" x14ac:dyDescent="0.35">
      <c r="B129" s="80">
        <f t="shared" si="21"/>
        <v>102</v>
      </c>
      <c r="C129" s="81">
        <f t="shared" si="12"/>
        <v>9.678869394298723E-203</v>
      </c>
      <c r="D129" s="81">
        <f t="shared" si="13"/>
        <v>1.6495558839140536E-200</v>
      </c>
      <c r="E129" s="81">
        <f t="shared" si="17"/>
        <v>9.6788693942988114E-203</v>
      </c>
      <c r="F129" s="81">
        <f t="shared" si="14"/>
        <v>241.71294591358816</v>
      </c>
      <c r="G129" s="81">
        <f t="shared" si="15"/>
        <v>308.28705408641184</v>
      </c>
      <c r="H129" s="81">
        <f t="shared" si="18"/>
        <v>28697.266455544166</v>
      </c>
      <c r="I129" s="81">
        <f t="shared" si="19"/>
        <v>28697.266455544166</v>
      </c>
      <c r="J129" s="81">
        <f t="shared" si="16"/>
        <v>177497.69556766053</v>
      </c>
      <c r="K129" s="81">
        <f t="shared" si="20"/>
        <v>148800.42911211637</v>
      </c>
    </row>
    <row r="130" spans="2:11" ht="20" customHeight="1" x14ac:dyDescent="0.35">
      <c r="B130" s="80">
        <f t="shared" si="21"/>
        <v>103</v>
      </c>
      <c r="C130" s="81">
        <f t="shared" si="12"/>
        <v>5.6460071466743071E-205</v>
      </c>
      <c r="D130" s="81">
        <f t="shared" si="13"/>
        <v>9.6224093228320679E-203</v>
      </c>
      <c r="E130" s="81">
        <f t="shared" si="17"/>
        <v>5.6460071466743504E-205</v>
      </c>
      <c r="F130" s="81">
        <f t="shared" si="14"/>
        <v>239.1438871295347</v>
      </c>
      <c r="G130" s="81">
        <f t="shared" si="15"/>
        <v>310.85611287046527</v>
      </c>
      <c r="H130" s="81">
        <f t="shared" si="18"/>
        <v>28386.410342673702</v>
      </c>
      <c r="I130" s="81">
        <f t="shared" si="19"/>
        <v>28386.410342673702</v>
      </c>
      <c r="J130" s="81">
        <f t="shared" si="16"/>
        <v>177790.84744279401</v>
      </c>
      <c r="K130" s="81">
        <f t="shared" si="20"/>
        <v>149404.4371001203</v>
      </c>
    </row>
    <row r="131" spans="2:11" ht="20" customHeight="1" x14ac:dyDescent="0.35">
      <c r="B131" s="80">
        <f t="shared" si="21"/>
        <v>104</v>
      </c>
      <c r="C131" s="81">
        <f t="shared" si="12"/>
        <v>3.2935041688933715E-207</v>
      </c>
      <c r="D131" s="81">
        <f t="shared" si="13"/>
        <v>5.613072104985417E-205</v>
      </c>
      <c r="E131" s="81">
        <f t="shared" si="17"/>
        <v>3.2935041688933404E-207</v>
      </c>
      <c r="F131" s="81">
        <f t="shared" si="14"/>
        <v>236.55341952228085</v>
      </c>
      <c r="G131" s="81">
        <f t="shared" si="15"/>
        <v>313.44658047771918</v>
      </c>
      <c r="H131" s="81">
        <f t="shared" si="18"/>
        <v>28072.963762195985</v>
      </c>
      <c r="I131" s="81">
        <f t="shared" si="19"/>
        <v>28072.963762195985</v>
      </c>
      <c r="J131" s="81">
        <f t="shared" si="16"/>
        <v>178084.48348208307</v>
      </c>
      <c r="K131" s="81">
        <f t="shared" si="20"/>
        <v>150011.51971988709</v>
      </c>
    </row>
    <row r="132" spans="2:11" ht="20" customHeight="1" x14ac:dyDescent="0.35">
      <c r="B132" s="80">
        <f t="shared" si="21"/>
        <v>105</v>
      </c>
      <c r="C132" s="81">
        <f t="shared" si="12"/>
        <v>1.9212107651877819E-209</v>
      </c>
      <c r="D132" s="81">
        <f t="shared" si="13"/>
        <v>3.2742920612414628E-207</v>
      </c>
      <c r="E132" s="81">
        <f t="shared" si="17"/>
        <v>1.9212107651877644E-209</v>
      </c>
      <c r="F132" s="81">
        <f t="shared" si="14"/>
        <v>233.94136468496654</v>
      </c>
      <c r="G132" s="81">
        <f t="shared" si="15"/>
        <v>316.05863531503348</v>
      </c>
      <c r="H132" s="81">
        <f t="shared" si="18"/>
        <v>27756.905126880953</v>
      </c>
      <c r="I132" s="81">
        <f t="shared" si="19"/>
        <v>27756.905126880953</v>
      </c>
      <c r="J132" s="81">
        <f t="shared" si="16"/>
        <v>178378.60448516419</v>
      </c>
      <c r="K132" s="81">
        <f t="shared" si="20"/>
        <v>150621.69935828325</v>
      </c>
    </row>
    <row r="133" spans="2:11" ht="20" customHeight="1" x14ac:dyDescent="0.35">
      <c r="B133" s="80">
        <f t="shared" si="21"/>
        <v>106</v>
      </c>
      <c r="C133" s="81">
        <f t="shared" si="12"/>
        <v>1.1207062796928626E-211</v>
      </c>
      <c r="D133" s="81">
        <f t="shared" si="13"/>
        <v>1.9100037023908358E-209</v>
      </c>
      <c r="E133" s="81">
        <f t="shared" si="17"/>
        <v>1.1207062796928626E-211</v>
      </c>
      <c r="F133" s="81">
        <f t="shared" si="14"/>
        <v>231.30754272400793</v>
      </c>
      <c r="G133" s="81">
        <f t="shared" si="15"/>
        <v>318.69245727599207</v>
      </c>
      <c r="H133" s="81">
        <f t="shared" si="18"/>
        <v>27438.21266960496</v>
      </c>
      <c r="I133" s="81">
        <f t="shared" si="19"/>
        <v>27438.21266960496</v>
      </c>
      <c r="J133" s="81">
        <f t="shared" si="16"/>
        <v>178673.21125299452</v>
      </c>
      <c r="K133" s="81">
        <f t="shared" si="20"/>
        <v>151234.99858338956</v>
      </c>
    </row>
    <row r="134" spans="2:11" ht="20" customHeight="1" x14ac:dyDescent="0.35">
      <c r="B134" s="80">
        <f t="shared" si="21"/>
        <v>107</v>
      </c>
      <c r="C134" s="81">
        <f t="shared" si="12"/>
        <v>6.5374532982083654E-214</v>
      </c>
      <c r="D134" s="81">
        <f t="shared" si="13"/>
        <v>1.1141688263946541E-211</v>
      </c>
      <c r="E134" s="81">
        <f t="shared" si="17"/>
        <v>6.5374532982084099E-214</v>
      </c>
      <c r="F134" s="81">
        <f t="shared" si="14"/>
        <v>228.65177224670799</v>
      </c>
      <c r="G134" s="81">
        <f t="shared" si="15"/>
        <v>321.34822775329201</v>
      </c>
      <c r="H134" s="81">
        <f t="shared" si="18"/>
        <v>27116.864441851667</v>
      </c>
      <c r="I134" s="81">
        <f t="shared" si="19"/>
        <v>27116.864441851667</v>
      </c>
      <c r="J134" s="81">
        <f t="shared" si="16"/>
        <v>178968.30458785401</v>
      </c>
      <c r="K134" s="81">
        <f t="shared" si="20"/>
        <v>151851.44014600234</v>
      </c>
    </row>
    <row r="135" spans="2:11" ht="20" customHeight="1" x14ac:dyDescent="0.35">
      <c r="B135" s="80">
        <f t="shared" si="21"/>
        <v>108</v>
      </c>
      <c r="C135" s="81">
        <f t="shared" si="12"/>
        <v>3.8135144239549062E-216</v>
      </c>
      <c r="D135" s="81">
        <f t="shared" si="13"/>
        <v>6.4993181539688611E-214</v>
      </c>
      <c r="E135" s="81">
        <f t="shared" si="17"/>
        <v>3.8135144239548882E-216</v>
      </c>
      <c r="F135" s="81">
        <f t="shared" si="14"/>
        <v>225.97387034876388</v>
      </c>
      <c r="G135" s="81">
        <f t="shared" si="15"/>
        <v>324.02612965123615</v>
      </c>
      <c r="H135" s="81">
        <f t="shared" si="18"/>
        <v>26792.838312200431</v>
      </c>
      <c r="I135" s="81">
        <f t="shared" si="19"/>
        <v>26792.838312200431</v>
      </c>
      <c r="J135" s="81">
        <f t="shared" si="16"/>
        <v>179263.88529334767</v>
      </c>
      <c r="K135" s="81">
        <f t="shared" si="20"/>
        <v>152471.04698114726</v>
      </c>
    </row>
    <row r="136" spans="2:11" ht="20" customHeight="1" x14ac:dyDescent="0.35">
      <c r="B136" s="80">
        <f t="shared" si="21"/>
        <v>109</v>
      </c>
      <c r="C136" s="81">
        <f t="shared" si="12"/>
        <v>2.2245500806403516E-218</v>
      </c>
      <c r="D136" s="81">
        <f t="shared" si="13"/>
        <v>3.791268923148485E-216</v>
      </c>
      <c r="E136" s="81">
        <f t="shared" si="17"/>
        <v>2.2245500806403214E-218</v>
      </c>
      <c r="F136" s="81">
        <f t="shared" si="14"/>
        <v>223.27365260167025</v>
      </c>
      <c r="G136" s="81">
        <f t="shared" si="15"/>
        <v>326.72634739832972</v>
      </c>
      <c r="H136" s="81">
        <f t="shared" si="18"/>
        <v>26466.111964802101</v>
      </c>
      <c r="I136" s="81">
        <f t="shared" si="19"/>
        <v>26466.111964802101</v>
      </c>
      <c r="J136" s="81">
        <f t="shared" si="16"/>
        <v>179559.95417440773</v>
      </c>
      <c r="K136" s="81">
        <f t="shared" si="20"/>
        <v>153093.84220960562</v>
      </c>
    </row>
    <row r="137" spans="2:11" ht="20" customHeight="1" x14ac:dyDescent="0.35">
      <c r="B137" s="80">
        <f t="shared" si="21"/>
        <v>110</v>
      </c>
      <c r="C137" s="81">
        <f t="shared" si="12"/>
        <v>1.2976542137068543E-220</v>
      </c>
      <c r="D137" s="81">
        <f t="shared" si="13"/>
        <v>2.2115735385032528E-218</v>
      </c>
      <c r="E137" s="81">
        <f t="shared" si="17"/>
        <v>1.2976542137068635E-220</v>
      </c>
      <c r="F137" s="81">
        <f t="shared" si="14"/>
        <v>220.5509330400175</v>
      </c>
      <c r="G137" s="81">
        <f t="shared" si="15"/>
        <v>329.44906695998247</v>
      </c>
      <c r="H137" s="81">
        <f t="shared" si="18"/>
        <v>26136.662897842118</v>
      </c>
      <c r="I137" s="81">
        <f t="shared" si="19"/>
        <v>26136.662897842118</v>
      </c>
      <c r="J137" s="81">
        <f t="shared" si="16"/>
        <v>179856.51203729582</v>
      </c>
      <c r="K137" s="81">
        <f t="shared" si="20"/>
        <v>153719.8491394537</v>
      </c>
    </row>
    <row r="138" spans="2:11" ht="20" customHeight="1" x14ac:dyDescent="0.35">
      <c r="B138" s="80">
        <f t="shared" si="21"/>
        <v>111</v>
      </c>
      <c r="C138" s="81">
        <f t="shared" si="12"/>
        <v>7.5696495799567038E-223</v>
      </c>
      <c r="D138" s="81">
        <f t="shared" si="13"/>
        <v>1.2900845641269069E-220</v>
      </c>
      <c r="E138" s="81">
        <f t="shared" si="17"/>
        <v>7.569649579956607E-223</v>
      </c>
      <c r="F138" s="81">
        <f t="shared" si="14"/>
        <v>217.8055241486843</v>
      </c>
      <c r="G138" s="81">
        <f t="shared" si="15"/>
        <v>332.1944758513157</v>
      </c>
      <c r="H138" s="81">
        <f t="shared" si="18"/>
        <v>25804.468421990801</v>
      </c>
      <c r="I138" s="81">
        <f t="shared" si="19"/>
        <v>25804.468421990801</v>
      </c>
      <c r="J138" s="81">
        <f t="shared" si="16"/>
        <v>180153.5596896052</v>
      </c>
      <c r="K138" s="81">
        <f t="shared" si="20"/>
        <v>154349.09126761439</v>
      </c>
    </row>
    <row r="139" spans="2:11" ht="20" customHeight="1" x14ac:dyDescent="0.35">
      <c r="B139" s="80">
        <f t="shared" si="21"/>
        <v>112</v>
      </c>
      <c r="C139" s="81">
        <f t="shared" si="12"/>
        <v>4.4156289216413541E-225</v>
      </c>
      <c r="D139" s="81">
        <f t="shared" si="13"/>
        <v>7.5254932907401942E-223</v>
      </c>
      <c r="E139" s="81">
        <f t="shared" si="17"/>
        <v>4.4156289216412845E-225</v>
      </c>
      <c r="F139" s="81">
        <f t="shared" si="14"/>
        <v>215.03723684992335</v>
      </c>
      <c r="G139" s="81">
        <f t="shared" si="15"/>
        <v>334.96276315007663</v>
      </c>
      <c r="H139" s="81">
        <f t="shared" si="18"/>
        <v>25469.505658840724</v>
      </c>
      <c r="I139" s="81">
        <f t="shared" si="19"/>
        <v>25469.505658840724</v>
      </c>
      <c r="J139" s="81">
        <f t="shared" si="16"/>
        <v>180451.09794026293</v>
      </c>
      <c r="K139" s="81">
        <f t="shared" si="20"/>
        <v>154981.5922814222</v>
      </c>
    </row>
    <row r="140" spans="2:11" ht="20" customHeight="1" x14ac:dyDescent="0.35">
      <c r="B140" s="80">
        <f t="shared" si="21"/>
        <v>113</v>
      </c>
      <c r="C140" s="81">
        <f t="shared" si="12"/>
        <v>2.5757835376240827E-227</v>
      </c>
      <c r="D140" s="81">
        <f t="shared" si="13"/>
        <v>4.3898710862650438E-225</v>
      </c>
      <c r="E140" s="81">
        <f t="shared" si="17"/>
        <v>2.5757835376240658E-227</v>
      </c>
      <c r="F140" s="81">
        <f t="shared" si="14"/>
        <v>212.24588049033937</v>
      </c>
      <c r="G140" s="81">
        <f t="shared" si="15"/>
        <v>337.75411950966065</v>
      </c>
      <c r="H140" s="81">
        <f t="shared" si="18"/>
        <v>25131.751539331064</v>
      </c>
      <c r="I140" s="81">
        <f t="shared" si="19"/>
        <v>25131.751539331064</v>
      </c>
      <c r="J140" s="81">
        <f t="shared" si="16"/>
        <v>180749.12759953205</v>
      </c>
      <c r="K140" s="81">
        <f t="shared" si="20"/>
        <v>155617.37606020097</v>
      </c>
    </row>
    <row r="141" spans="2:11" ht="20" customHeight="1" x14ac:dyDescent="0.35">
      <c r="B141" s="80">
        <f t="shared" si="21"/>
        <v>114</v>
      </c>
      <c r="C141" s="81">
        <f t="shared" si="12"/>
        <v>1.5025403969473717E-229</v>
      </c>
      <c r="D141" s="81">
        <f t="shared" si="13"/>
        <v>2.5607581336545922E-227</v>
      </c>
      <c r="E141" s="81">
        <f t="shared" si="17"/>
        <v>1.5025403969473567E-229</v>
      </c>
      <c r="F141" s="81">
        <f t="shared" si="14"/>
        <v>209.43126282775887</v>
      </c>
      <c r="G141" s="81">
        <f t="shared" si="15"/>
        <v>340.56873717224113</v>
      </c>
      <c r="H141" s="81">
        <f t="shared" si="18"/>
        <v>24791.182802158823</v>
      </c>
      <c r="I141" s="81">
        <f t="shared" si="19"/>
        <v>24791.182802158823</v>
      </c>
      <c r="J141" s="81">
        <f t="shared" si="16"/>
        <v>181047.64947901384</v>
      </c>
      <c r="K141" s="81">
        <f t="shared" si="20"/>
        <v>156256.46667685502</v>
      </c>
    </row>
    <row r="142" spans="2:11" ht="20" customHeight="1" x14ac:dyDescent="0.35">
      <c r="B142" s="80">
        <f t="shared" si="21"/>
        <v>115</v>
      </c>
      <c r="C142" s="81">
        <f t="shared" si="12"/>
        <v>8.7648189821929149E-232</v>
      </c>
      <c r="D142" s="81">
        <f t="shared" si="13"/>
        <v>1.4937755779651639E-229</v>
      </c>
      <c r="E142" s="81">
        <f t="shared" si="17"/>
        <v>8.7648189821928605E-232</v>
      </c>
      <c r="F142" s="81">
        <f t="shared" si="14"/>
        <v>206.5931900179902</v>
      </c>
      <c r="G142" s="81">
        <f t="shared" si="15"/>
        <v>343.4068099820098</v>
      </c>
      <c r="H142" s="81">
        <f t="shared" si="18"/>
        <v>24447.775992176812</v>
      </c>
      <c r="I142" s="81">
        <f t="shared" si="19"/>
        <v>24447.775992176812</v>
      </c>
      <c r="J142" s="81">
        <f t="shared" si="16"/>
        <v>181346.66439164997</v>
      </c>
      <c r="K142" s="81">
        <f t="shared" si="20"/>
        <v>156898.88839947316</v>
      </c>
    </row>
    <row r="143" spans="2:11" ht="20" customHeight="1" x14ac:dyDescent="0.35">
      <c r="B143" s="80">
        <f t="shared" si="21"/>
        <v>116</v>
      </c>
      <c r="C143" s="81">
        <f t="shared" si="12"/>
        <v>5.1128110729458354E-234</v>
      </c>
      <c r="D143" s="81">
        <f t="shared" si="13"/>
        <v>8.713690871463402E-232</v>
      </c>
      <c r="E143" s="81">
        <f t="shared" si="17"/>
        <v>5.1128110729458544E-234</v>
      </c>
      <c r="F143" s="81">
        <f t="shared" si="14"/>
        <v>203.73146660147344</v>
      </c>
      <c r="G143" s="81">
        <f t="shared" si="15"/>
        <v>346.26853339852653</v>
      </c>
      <c r="H143" s="81">
        <f t="shared" si="18"/>
        <v>24101.507458778284</v>
      </c>
      <c r="I143" s="81">
        <f t="shared" si="19"/>
        <v>24101.507458778284</v>
      </c>
      <c r="J143" s="81">
        <f t="shared" si="16"/>
        <v>181646.17315172483</v>
      </c>
      <c r="K143" s="81">
        <f t="shared" si="20"/>
        <v>157544.66569294655</v>
      </c>
    </row>
    <row r="144" spans="2:11" ht="20" customHeight="1" x14ac:dyDescent="0.35">
      <c r="B144" s="80">
        <f t="shared" si="21"/>
        <v>117</v>
      </c>
      <c r="C144" s="81">
        <f t="shared" si="12"/>
        <v>2.9824731258850819E-236</v>
      </c>
      <c r="D144" s="81">
        <f t="shared" si="13"/>
        <v>5.0829863416870032E-234</v>
      </c>
      <c r="E144" s="81">
        <f t="shared" si="17"/>
        <v>2.982473125885119E-236</v>
      </c>
      <c r="F144" s="81">
        <f t="shared" si="14"/>
        <v>200.84589548981904</v>
      </c>
      <c r="G144" s="81">
        <f t="shared" si="15"/>
        <v>349.15410451018096</v>
      </c>
      <c r="H144" s="81">
        <f t="shared" si="18"/>
        <v>23752.353354268103</v>
      </c>
      <c r="I144" s="81">
        <f t="shared" si="19"/>
        <v>23752.353354268103</v>
      </c>
      <c r="J144" s="81">
        <f t="shared" si="16"/>
        <v>181946.17657486757</v>
      </c>
      <c r="K144" s="81">
        <f t="shared" si="20"/>
        <v>158193.82322059947</v>
      </c>
    </row>
    <row r="145" spans="2:11" ht="20" customHeight="1" x14ac:dyDescent="0.35">
      <c r="B145" s="80">
        <f t="shared" si="21"/>
        <v>118</v>
      </c>
      <c r="C145" s="81">
        <f t="shared" si="12"/>
        <v>1.7397759900996529E-238</v>
      </c>
      <c r="D145" s="81">
        <f t="shared" si="13"/>
        <v>2.9650753659841224E-236</v>
      </c>
      <c r="E145" s="81">
        <f t="shared" si="17"/>
        <v>1.739775990099658E-238</v>
      </c>
      <c r="F145" s="81">
        <f t="shared" si="14"/>
        <v>197.93627795223421</v>
      </c>
      <c r="G145" s="81">
        <f t="shared" si="15"/>
        <v>352.06372204776579</v>
      </c>
      <c r="H145" s="81">
        <f t="shared" si="18"/>
        <v>23400.289632220338</v>
      </c>
      <c r="I145" s="81">
        <f t="shared" si="19"/>
        <v>23400.289632220338</v>
      </c>
      <c r="J145" s="81">
        <f t="shared" si="16"/>
        <v>182246.6754780545</v>
      </c>
      <c r="K145" s="81">
        <f t="shared" si="20"/>
        <v>158846.38584583416</v>
      </c>
    </row>
    <row r="146" spans="2:11" ht="20" customHeight="1" x14ac:dyDescent="0.35">
      <c r="B146" s="80">
        <f t="shared" si="21"/>
        <v>119</v>
      </c>
      <c r="C146" s="81">
        <f t="shared" si="12"/>
        <v>1.0148693275581339E-240</v>
      </c>
      <c r="D146" s="81">
        <f t="shared" si="13"/>
        <v>1.7296272968240765E-238</v>
      </c>
      <c r="E146" s="81">
        <f t="shared" si="17"/>
        <v>1.0148693275581488E-240</v>
      </c>
      <c r="F146" s="81">
        <f t="shared" si="14"/>
        <v>195.00241360183614</v>
      </c>
      <c r="G146" s="81">
        <f t="shared" si="15"/>
        <v>354.99758639816389</v>
      </c>
      <c r="H146" s="81">
        <f t="shared" si="18"/>
        <v>23045.292045822174</v>
      </c>
      <c r="I146" s="81">
        <f t="shared" si="19"/>
        <v>23045.292045822174</v>
      </c>
      <c r="J146" s="81">
        <f t="shared" si="16"/>
        <v>182547.67067961118</v>
      </c>
      <c r="K146" s="81">
        <f t="shared" si="20"/>
        <v>159502.37863378902</v>
      </c>
    </row>
    <row r="147" spans="2:11" ht="20" customHeight="1" x14ac:dyDescent="0.35">
      <c r="B147" s="80">
        <f t="shared" si="21"/>
        <v>120</v>
      </c>
      <c r="C147" s="81">
        <f t="shared" si="12"/>
        <v>5.9200710774225352E-243</v>
      </c>
      <c r="D147" s="81">
        <f t="shared" si="13"/>
        <v>1.0089492564807262E-240</v>
      </c>
      <c r="E147" s="81">
        <f t="shared" si="17"/>
        <v>5.920071077422581E-243</v>
      </c>
      <c r="F147" s="81">
        <f t="shared" si="14"/>
        <v>192.04410038185145</v>
      </c>
      <c r="G147" s="81">
        <f t="shared" si="15"/>
        <v>357.95589961814858</v>
      </c>
      <c r="H147" s="81">
        <f t="shared" si="18"/>
        <v>22687.336146204027</v>
      </c>
      <c r="I147" s="81">
        <f t="shared" si="19"/>
        <v>22687.336146204027</v>
      </c>
      <c r="J147" s="81">
        <f t="shared" si="16"/>
        <v>182849.16299921472</v>
      </c>
      <c r="K147" s="81">
        <f t="shared" si="20"/>
        <v>160161.82685301069</v>
      </c>
    </row>
    <row r="148" spans="2:11" ht="20" customHeight="1" x14ac:dyDescent="0.35">
      <c r="B148" s="80">
        <f t="shared" si="21"/>
        <v>121</v>
      </c>
      <c r="C148" s="81">
        <f t="shared" si="12"/>
        <v>3.4533747951631724E-245</v>
      </c>
      <c r="D148" s="81">
        <f t="shared" si="13"/>
        <v>5.8855373294709488E-243</v>
      </c>
      <c r="E148" s="81">
        <f t="shared" si="17"/>
        <v>3.4533747951632139E-245</v>
      </c>
      <c r="F148" s="81">
        <f t="shared" si="14"/>
        <v>189.06113455170021</v>
      </c>
      <c r="G148" s="81">
        <f t="shared" si="15"/>
        <v>360.93886544829979</v>
      </c>
      <c r="H148" s="81">
        <f t="shared" si="18"/>
        <v>22326.397280755726</v>
      </c>
      <c r="I148" s="81">
        <f t="shared" si="19"/>
        <v>22326.397280755726</v>
      </c>
      <c r="J148" s="81">
        <f t="shared" si="16"/>
        <v>183151.15325789599</v>
      </c>
      <c r="K148" s="81">
        <f t="shared" si="20"/>
        <v>160824.75597714027</v>
      </c>
    </row>
    <row r="149" spans="2:11" ht="20" customHeight="1" x14ac:dyDescent="0.35">
      <c r="B149" s="80">
        <f t="shared" si="21"/>
        <v>122</v>
      </c>
      <c r="C149" s="81">
        <f t="shared" si="12"/>
        <v>2.0144686305118748E-247</v>
      </c>
      <c r="D149" s="81">
        <f t="shared" si="13"/>
        <v>3.4332301088580951E-245</v>
      </c>
      <c r="E149" s="81">
        <f t="shared" si="17"/>
        <v>2.0144686305118742E-247</v>
      </c>
      <c r="F149" s="81">
        <f t="shared" si="14"/>
        <v>186.05331067296439</v>
      </c>
      <c r="G149" s="81">
        <f t="shared" si="15"/>
        <v>363.94668932703564</v>
      </c>
      <c r="H149" s="81">
        <f t="shared" si="18"/>
        <v>21962.450591428689</v>
      </c>
      <c r="I149" s="81">
        <f t="shared" si="19"/>
        <v>21962.450591428689</v>
      </c>
      <c r="J149" s="81">
        <f t="shared" si="16"/>
        <v>183453.64227804187</v>
      </c>
      <c r="K149" s="81">
        <f t="shared" si="20"/>
        <v>161491.19168661317</v>
      </c>
    </row>
    <row r="150" spans="2:11" ht="20" customHeight="1" x14ac:dyDescent="0.35">
      <c r="B150" s="80">
        <f t="shared" si="21"/>
        <v>123</v>
      </c>
      <c r="C150" s="81">
        <f t="shared" si="12"/>
        <v>1.1751067011319267E-249</v>
      </c>
      <c r="D150" s="81">
        <f t="shared" si="13"/>
        <v>2.0027175635005548E-247</v>
      </c>
      <c r="E150" s="81">
        <f t="shared" si="17"/>
        <v>1.1751067011319393E-249</v>
      </c>
      <c r="F150" s="81">
        <f t="shared" si="14"/>
        <v>183.02042159523907</v>
      </c>
      <c r="G150" s="81">
        <f t="shared" si="15"/>
        <v>366.9795784047609</v>
      </c>
      <c r="H150" s="81">
        <f t="shared" si="18"/>
        <v>21595.471013023929</v>
      </c>
      <c r="I150" s="81">
        <f t="shared" si="19"/>
        <v>21595.471013023929</v>
      </c>
      <c r="J150" s="81">
        <f t="shared" si="16"/>
        <v>183756.63088339745</v>
      </c>
      <c r="K150" s="81">
        <f t="shared" si="20"/>
        <v>162161.15987037352</v>
      </c>
    </row>
    <row r="151" spans="2:11" ht="20" customHeight="1" x14ac:dyDescent="0.35">
      <c r="B151" s="80">
        <f t="shared" si="21"/>
        <v>124</v>
      </c>
      <c r="C151" s="81">
        <f t="shared" si="12"/>
        <v>6.8547890899363129E-252</v>
      </c>
      <c r="D151" s="81">
        <f t="shared" si="13"/>
        <v>1.168251912042003E-249</v>
      </c>
      <c r="E151" s="81">
        <f t="shared" si="17"/>
        <v>6.8547890899363226E-252</v>
      </c>
      <c r="F151" s="81">
        <f t="shared" si="14"/>
        <v>179.96225844186608</v>
      </c>
      <c r="G151" s="81">
        <f t="shared" si="15"/>
        <v>370.03774155813392</v>
      </c>
      <c r="H151" s="81">
        <f t="shared" si="18"/>
        <v>21225.433271465794</v>
      </c>
      <c r="I151" s="81">
        <f t="shared" si="19"/>
        <v>21225.433271465794</v>
      </c>
      <c r="J151" s="81">
        <f t="shared" si="16"/>
        <v>184060.11989906832</v>
      </c>
      <c r="K151" s="81">
        <f t="shared" si="20"/>
        <v>162834.68662760252</v>
      </c>
    </row>
    <row r="152" spans="2:11" ht="20" customHeight="1" x14ac:dyDescent="0.35">
      <c r="B152" s="80">
        <f t="shared" si="21"/>
        <v>125</v>
      </c>
      <c r="C152" s="81">
        <f t="shared" si="12"/>
        <v>3.9986269691295216E-254</v>
      </c>
      <c r="D152" s="81">
        <f t="shared" si="13"/>
        <v>6.8148028202450273E-252</v>
      </c>
      <c r="E152" s="81">
        <f t="shared" si="17"/>
        <v>3.9986269691295345E-254</v>
      </c>
      <c r="F152" s="81">
        <f t="shared" si="14"/>
        <v>176.87861059554828</v>
      </c>
      <c r="G152" s="81">
        <f t="shared" si="15"/>
        <v>373.12138940445175</v>
      </c>
      <c r="H152" s="81">
        <f t="shared" si="18"/>
        <v>20852.311882061342</v>
      </c>
      <c r="I152" s="81">
        <f t="shared" si="19"/>
        <v>20852.311882061342</v>
      </c>
      <c r="J152" s="81">
        <f t="shared" si="16"/>
        <v>184364.11015152282</v>
      </c>
      <c r="K152" s="81">
        <f t="shared" si="20"/>
        <v>163511.79826946149</v>
      </c>
    </row>
    <row r="153" spans="2:11" ht="20" customHeight="1" x14ac:dyDescent="0.35">
      <c r="B153" s="80">
        <f t="shared" si="21"/>
        <v>126</v>
      </c>
      <c r="C153" s="81">
        <f t="shared" si="12"/>
        <v>2.3325323986588953E-256</v>
      </c>
      <c r="D153" s="81">
        <f t="shared" si="13"/>
        <v>3.9753016451429457E-254</v>
      </c>
      <c r="E153" s="81">
        <f t="shared" si="17"/>
        <v>2.3325323986588769E-256</v>
      </c>
      <c r="F153" s="81">
        <f t="shared" si="14"/>
        <v>173.76926568384451</v>
      </c>
      <c r="G153" s="81">
        <f t="shared" si="15"/>
        <v>376.23073431615546</v>
      </c>
      <c r="H153" s="81">
        <f t="shared" si="18"/>
        <v>20476.081147745186</v>
      </c>
      <c r="I153" s="81">
        <f t="shared" si="19"/>
        <v>20476.081147745186</v>
      </c>
      <c r="J153" s="81">
        <f t="shared" si="16"/>
        <v>184668.60246859424</v>
      </c>
      <c r="K153" s="81">
        <f t="shared" si="20"/>
        <v>164192.52132084905</v>
      </c>
    </row>
    <row r="154" spans="2:11" ht="20" customHeight="1" x14ac:dyDescent="0.35">
      <c r="B154" s="80">
        <f t="shared" si="21"/>
        <v>127</v>
      </c>
      <c r="C154" s="81">
        <f t="shared" si="12"/>
        <v>1.3606438992176782E-258</v>
      </c>
      <c r="D154" s="81">
        <f t="shared" si="13"/>
        <v>2.3189259596667E-256</v>
      </c>
      <c r="E154" s="81">
        <f t="shared" si="17"/>
        <v>1.3606438992176893E-258</v>
      </c>
      <c r="F154" s="81">
        <f t="shared" si="14"/>
        <v>170.63400956454322</v>
      </c>
      <c r="G154" s="81">
        <f t="shared" si="15"/>
        <v>379.36599043545675</v>
      </c>
      <c r="H154" s="81">
        <f t="shared" si="18"/>
        <v>20096.715157309729</v>
      </c>
      <c r="I154" s="81">
        <f t="shared" si="19"/>
        <v>20096.715157309729</v>
      </c>
      <c r="J154" s="81">
        <f t="shared" si="16"/>
        <v>184973.59767948312</v>
      </c>
      <c r="K154" s="81">
        <f t="shared" si="20"/>
        <v>164876.8825221734</v>
      </c>
    </row>
    <row r="155" spans="2:11" ht="20" customHeight="1" x14ac:dyDescent="0.35">
      <c r="B155" s="80">
        <f t="shared" si="21"/>
        <v>128</v>
      </c>
      <c r="C155" s="81">
        <f t="shared" si="12"/>
        <v>7.9370894121031874E-261</v>
      </c>
      <c r="D155" s="81">
        <f t="shared" si="13"/>
        <v>1.352706809805586E-258</v>
      </c>
      <c r="E155" s="81">
        <f t="shared" si="17"/>
        <v>7.9370894121032705E-261</v>
      </c>
      <c r="F155" s="81">
        <f t="shared" si="14"/>
        <v>167.47262631091439</v>
      </c>
      <c r="G155" s="81">
        <f t="shared" si="15"/>
        <v>382.52737368908561</v>
      </c>
      <c r="H155" s="81">
        <f t="shared" si="18"/>
        <v>19714.187783620644</v>
      </c>
      <c r="I155" s="81">
        <f t="shared" si="19"/>
        <v>19714.187783620644</v>
      </c>
      <c r="J155" s="81">
        <f t="shared" si="16"/>
        <v>185279.09661475947</v>
      </c>
      <c r="K155" s="81">
        <f t="shared" si="20"/>
        <v>165564.90883113883</v>
      </c>
    </row>
    <row r="156" spans="2:11" ht="20" customHeight="1" x14ac:dyDescent="0.35">
      <c r="B156" s="80">
        <f t="shared" si="21"/>
        <v>129</v>
      </c>
      <c r="C156" s="81">
        <f t="shared" ref="C156:C219" si="22">$E$14/12*E155</f>
        <v>4.6299688237269081E-263</v>
      </c>
      <c r="D156" s="81">
        <f t="shared" ref="D156:D219" si="23">IF(E155&lt;($E$15-C156),E155-C156,$E$15-C156)</f>
        <v>7.8907897238660015E-261</v>
      </c>
      <c r="E156" s="81">
        <f t="shared" si="17"/>
        <v>4.6299688237269018E-263</v>
      </c>
      <c r="F156" s="81">
        <f t="shared" ref="F156:F219" si="24">$E$22/12*H155</f>
        <v>164.2848981968387</v>
      </c>
      <c r="G156" s="81">
        <f t="shared" ref="G156:G219" si="25">IF(H155&lt;($E$24-F156),H155-F156,$E$24-F156)</f>
        <v>385.7151018031613</v>
      </c>
      <c r="H156" s="81">
        <f t="shared" si="18"/>
        <v>19328.472681817482</v>
      </c>
      <c r="I156" s="81">
        <f t="shared" si="19"/>
        <v>19328.472681817482</v>
      </c>
      <c r="J156" s="81">
        <f t="shared" ref="J156:J219" si="26">J155*(1+(((1+$E$8)^(1/12))-1))</f>
        <v>185585.10010636508</v>
      </c>
      <c r="K156" s="81">
        <f t="shared" si="20"/>
        <v>166256.62742454759</v>
      </c>
    </row>
    <row r="157" spans="2:11" ht="20" customHeight="1" x14ac:dyDescent="0.35">
      <c r="B157" s="80">
        <f t="shared" si="21"/>
        <v>130</v>
      </c>
      <c r="C157" s="81">
        <f t="shared" si="22"/>
        <v>2.7008151471740259E-265</v>
      </c>
      <c r="D157" s="81">
        <f t="shared" si="23"/>
        <v>4.6029606722551612E-263</v>
      </c>
      <c r="E157" s="81">
        <f t="shared" ref="E157:E220" si="27">IF(E156&lt;=0,0,E156-D157)</f>
        <v>2.7008151471740589E-265</v>
      </c>
      <c r="F157" s="81">
        <f t="shared" si="24"/>
        <v>161.07060568181234</v>
      </c>
      <c r="G157" s="81">
        <f t="shared" si="25"/>
        <v>388.92939431818763</v>
      </c>
      <c r="H157" s="81">
        <f t="shared" ref="H157:H220" si="28">IF(H156&lt;=0,0,H156-G157)</f>
        <v>18939.543287499295</v>
      </c>
      <c r="I157" s="81">
        <f t="shared" ref="I157:I220" si="29">H157+E157</f>
        <v>18939.543287499295</v>
      </c>
      <c r="J157" s="81">
        <f t="shared" si="26"/>
        <v>185891.60898761573</v>
      </c>
      <c r="K157" s="81">
        <f t="shared" ref="K157:K220" si="30">J157-I157</f>
        <v>166952.06570011645</v>
      </c>
    </row>
    <row r="158" spans="2:11" ht="20" customHeight="1" x14ac:dyDescent="0.35">
      <c r="B158" s="80">
        <f t="shared" ref="B158:B221" si="31">B157+1</f>
        <v>131</v>
      </c>
      <c r="C158" s="81">
        <f t="shared" si="22"/>
        <v>1.5754755025182012E-267</v>
      </c>
      <c r="D158" s="81">
        <f t="shared" si="23"/>
        <v>2.6850603921488771E-265</v>
      </c>
      <c r="E158" s="81">
        <f t="shared" si="27"/>
        <v>1.5754755025181864E-267</v>
      </c>
      <c r="F158" s="81">
        <f t="shared" si="24"/>
        <v>157.82952739582745</v>
      </c>
      <c r="G158" s="81">
        <f t="shared" si="25"/>
        <v>392.17047260417257</v>
      </c>
      <c r="H158" s="81">
        <f t="shared" si="28"/>
        <v>18547.372814895123</v>
      </c>
      <c r="I158" s="81">
        <f t="shared" si="29"/>
        <v>18547.372814895123</v>
      </c>
      <c r="J158" s="81">
        <f t="shared" si="26"/>
        <v>186198.62409320354</v>
      </c>
      <c r="K158" s="81">
        <f t="shared" si="30"/>
        <v>167651.25127830842</v>
      </c>
    </row>
    <row r="159" spans="2:11" ht="20" customHeight="1" x14ac:dyDescent="0.35">
      <c r="B159" s="80">
        <f t="shared" si="31"/>
        <v>132</v>
      </c>
      <c r="C159" s="81">
        <f t="shared" si="22"/>
        <v>9.1902737646894213E-270</v>
      </c>
      <c r="D159" s="81">
        <f t="shared" si="23"/>
        <v>1.5662852287534969E-267</v>
      </c>
      <c r="E159" s="81">
        <f t="shared" si="27"/>
        <v>9.1902737646894348E-270</v>
      </c>
      <c r="F159" s="81">
        <f t="shared" si="24"/>
        <v>154.56144012412602</v>
      </c>
      <c r="G159" s="81">
        <f t="shared" si="25"/>
        <v>395.43855987587398</v>
      </c>
      <c r="H159" s="81">
        <f t="shared" si="28"/>
        <v>18151.934255019249</v>
      </c>
      <c r="I159" s="81">
        <f t="shared" si="29"/>
        <v>18151.934255019249</v>
      </c>
      <c r="J159" s="81">
        <f t="shared" si="26"/>
        <v>186506.14625919916</v>
      </c>
      <c r="K159" s="81">
        <f t="shared" si="30"/>
        <v>168354.21200417992</v>
      </c>
    </row>
    <row r="160" spans="2:11" ht="20" customHeight="1" x14ac:dyDescent="0.35">
      <c r="B160" s="80">
        <f t="shared" si="31"/>
        <v>133</v>
      </c>
      <c r="C160" s="81">
        <f t="shared" si="22"/>
        <v>5.3609930294021706E-272</v>
      </c>
      <c r="D160" s="81">
        <f t="shared" si="23"/>
        <v>9.1366638343954135E-270</v>
      </c>
      <c r="E160" s="81">
        <f t="shared" si="27"/>
        <v>5.3609930294021299E-272</v>
      </c>
      <c r="F160" s="81">
        <f t="shared" si="24"/>
        <v>151.26611879182707</v>
      </c>
      <c r="G160" s="81">
        <f t="shared" si="25"/>
        <v>398.73388120817293</v>
      </c>
      <c r="H160" s="81">
        <f t="shared" si="28"/>
        <v>17753.200373811076</v>
      </c>
      <c r="I160" s="81">
        <f t="shared" si="29"/>
        <v>17753.200373811076</v>
      </c>
      <c r="J160" s="81">
        <f t="shared" si="26"/>
        <v>186814.17632305404</v>
      </c>
      <c r="K160" s="81">
        <f t="shared" si="30"/>
        <v>169060.97594924297</v>
      </c>
    </row>
    <row r="161" spans="2:11" ht="20" customHeight="1" x14ac:dyDescent="0.35">
      <c r="B161" s="80">
        <f t="shared" si="31"/>
        <v>134</v>
      </c>
      <c r="C161" s="81">
        <f t="shared" si="22"/>
        <v>3.1272459338179092E-274</v>
      </c>
      <c r="D161" s="81">
        <f t="shared" si="23"/>
        <v>5.3297205700639506E-272</v>
      </c>
      <c r="E161" s="81">
        <f t="shared" si="27"/>
        <v>3.1272459338179354E-274</v>
      </c>
      <c r="F161" s="81">
        <f t="shared" si="24"/>
        <v>147.94333644842564</v>
      </c>
      <c r="G161" s="81">
        <f t="shared" si="25"/>
        <v>402.05666355157439</v>
      </c>
      <c r="H161" s="81">
        <f t="shared" si="28"/>
        <v>17351.143710259501</v>
      </c>
      <c r="I161" s="81">
        <f t="shared" si="29"/>
        <v>17351.143710259501</v>
      </c>
      <c r="J161" s="81">
        <f t="shared" si="26"/>
        <v>187122.71512360283</v>
      </c>
      <c r="K161" s="81">
        <f t="shared" si="30"/>
        <v>169771.57141334334</v>
      </c>
    </row>
    <row r="162" spans="2:11" ht="20" customHeight="1" x14ac:dyDescent="0.35">
      <c r="B162" s="80">
        <f t="shared" si="31"/>
        <v>135</v>
      </c>
      <c r="C162" s="81">
        <f t="shared" si="22"/>
        <v>1.8242267947271291E-276</v>
      </c>
      <c r="D162" s="81">
        <f t="shared" si="23"/>
        <v>3.1090036658706642E-274</v>
      </c>
      <c r="E162" s="81">
        <f t="shared" si="27"/>
        <v>1.8242267947271187E-276</v>
      </c>
      <c r="F162" s="81">
        <f t="shared" si="24"/>
        <v>144.59286425216251</v>
      </c>
      <c r="G162" s="81">
        <f t="shared" si="25"/>
        <v>405.40713574783751</v>
      </c>
      <c r="H162" s="81">
        <f t="shared" si="28"/>
        <v>16945.736574511662</v>
      </c>
      <c r="I162" s="81">
        <f t="shared" si="29"/>
        <v>16945.736574511662</v>
      </c>
      <c r="J162" s="81">
        <f t="shared" si="26"/>
        <v>187431.76350106552</v>
      </c>
      <c r="K162" s="81">
        <f t="shared" si="30"/>
        <v>170486.02692655387</v>
      </c>
    </row>
    <row r="163" spans="2:11" ht="20" customHeight="1" x14ac:dyDescent="0.35">
      <c r="B163" s="80">
        <f t="shared" si="31"/>
        <v>136</v>
      </c>
      <c r="C163" s="81">
        <f t="shared" si="22"/>
        <v>1.0641322969241526E-278</v>
      </c>
      <c r="D163" s="81">
        <f t="shared" si="23"/>
        <v>1.8135854717578774E-276</v>
      </c>
      <c r="E163" s="81">
        <f t="shared" si="27"/>
        <v>1.064132296924136E-278</v>
      </c>
      <c r="F163" s="81">
        <f t="shared" si="24"/>
        <v>141.21447145426384</v>
      </c>
      <c r="G163" s="81">
        <f t="shared" si="25"/>
        <v>408.78552854573616</v>
      </c>
      <c r="H163" s="81">
        <f t="shared" si="28"/>
        <v>16536.951045965925</v>
      </c>
      <c r="I163" s="81">
        <f t="shared" si="29"/>
        <v>16536.951045965925</v>
      </c>
      <c r="J163" s="81">
        <f t="shared" si="26"/>
        <v>187741.3222970498</v>
      </c>
      <c r="K163" s="81">
        <f t="shared" si="30"/>
        <v>171204.37125108388</v>
      </c>
    </row>
    <row r="164" spans="2:11" ht="20" customHeight="1" x14ac:dyDescent="0.35">
      <c r="B164" s="80">
        <f t="shared" si="31"/>
        <v>137</v>
      </c>
      <c r="C164" s="81">
        <f t="shared" si="22"/>
        <v>6.2074383987241275E-281</v>
      </c>
      <c r="D164" s="81">
        <f t="shared" si="23"/>
        <v>1.0579248585254119E-278</v>
      </c>
      <c r="E164" s="81">
        <f t="shared" si="27"/>
        <v>6.2074383987240871E-281</v>
      </c>
      <c r="F164" s="81">
        <f t="shared" si="24"/>
        <v>137.80792538304937</v>
      </c>
      <c r="G164" s="81">
        <f t="shared" si="25"/>
        <v>412.19207461695066</v>
      </c>
      <c r="H164" s="81">
        <f t="shared" si="28"/>
        <v>16124.758971348974</v>
      </c>
      <c r="I164" s="81">
        <f t="shared" si="29"/>
        <v>16124.758971348974</v>
      </c>
      <c r="J164" s="81">
        <f t="shared" si="26"/>
        <v>188051.39235455339</v>
      </c>
      <c r="K164" s="81">
        <f t="shared" si="30"/>
        <v>171926.6333832044</v>
      </c>
    </row>
    <row r="165" spans="2:11" ht="20" customHeight="1" x14ac:dyDescent="0.35">
      <c r="B165" s="80">
        <f t="shared" si="31"/>
        <v>138</v>
      </c>
      <c r="C165" s="81">
        <f t="shared" si="22"/>
        <v>3.6210057325890508E-283</v>
      </c>
      <c r="D165" s="81">
        <f t="shared" si="23"/>
        <v>6.1712283413981969E-281</v>
      </c>
      <c r="E165" s="81">
        <f t="shared" si="27"/>
        <v>3.6210057325890231E-283</v>
      </c>
      <c r="F165" s="81">
        <f t="shared" si="24"/>
        <v>134.37299142790812</v>
      </c>
      <c r="G165" s="81">
        <f t="shared" si="25"/>
        <v>415.62700857209188</v>
      </c>
      <c r="H165" s="81">
        <f t="shared" si="28"/>
        <v>15709.131962776883</v>
      </c>
      <c r="I165" s="81">
        <f t="shared" si="29"/>
        <v>15709.131962776883</v>
      </c>
      <c r="J165" s="81">
        <f t="shared" si="26"/>
        <v>188361.97451796624</v>
      </c>
      <c r="K165" s="81">
        <f t="shared" si="30"/>
        <v>172652.84255518936</v>
      </c>
    </row>
    <row r="166" spans="2:11" ht="20" customHeight="1" x14ac:dyDescent="0.35">
      <c r="B166" s="80">
        <f t="shared" si="31"/>
        <v>139</v>
      </c>
      <c r="C166" s="81">
        <f t="shared" si="22"/>
        <v>2.1122533440102637E-285</v>
      </c>
      <c r="D166" s="81">
        <f t="shared" si="23"/>
        <v>3.5998831991489206E-283</v>
      </c>
      <c r="E166" s="81">
        <f t="shared" si="27"/>
        <v>2.1122533440102514E-285</v>
      </c>
      <c r="F166" s="81">
        <f t="shared" si="24"/>
        <v>130.90943302314068</v>
      </c>
      <c r="G166" s="81">
        <f t="shared" si="25"/>
        <v>419.09056697685935</v>
      </c>
      <c r="H166" s="81">
        <f t="shared" si="28"/>
        <v>15290.041395800023</v>
      </c>
      <c r="I166" s="81">
        <f t="shared" si="29"/>
        <v>15290.041395800023</v>
      </c>
      <c r="J166" s="81">
        <f t="shared" si="26"/>
        <v>188673.06963307288</v>
      </c>
      <c r="K166" s="81">
        <f t="shared" si="30"/>
        <v>173383.02823727287</v>
      </c>
    </row>
    <row r="167" spans="2:11" ht="20" customHeight="1" x14ac:dyDescent="0.35">
      <c r="B167" s="80">
        <f t="shared" si="31"/>
        <v>140</v>
      </c>
      <c r="C167" s="81">
        <f t="shared" si="22"/>
        <v>1.2321477840059801E-287</v>
      </c>
      <c r="D167" s="81">
        <f t="shared" si="23"/>
        <v>2.0999318661701917E-285</v>
      </c>
      <c r="E167" s="81">
        <f t="shared" si="27"/>
        <v>1.2321477840059675E-287</v>
      </c>
      <c r="F167" s="81">
        <f t="shared" si="24"/>
        <v>127.41701163166685</v>
      </c>
      <c r="G167" s="81">
        <f t="shared" si="25"/>
        <v>422.58298836833313</v>
      </c>
      <c r="H167" s="81">
        <f t="shared" si="28"/>
        <v>14867.45840743169</v>
      </c>
      <c r="I167" s="81">
        <f t="shared" si="29"/>
        <v>14867.45840743169</v>
      </c>
      <c r="J167" s="81">
        <f t="shared" si="26"/>
        <v>188984.67854705476</v>
      </c>
      <c r="K167" s="81">
        <f t="shared" si="30"/>
        <v>174117.22013962307</v>
      </c>
    </row>
    <row r="168" spans="2:11" ht="20" customHeight="1" x14ac:dyDescent="0.35">
      <c r="B168" s="80">
        <f t="shared" si="31"/>
        <v>141</v>
      </c>
      <c r="C168" s="81">
        <f t="shared" si="22"/>
        <v>7.1875287400348106E-290</v>
      </c>
      <c r="D168" s="81">
        <f t="shared" si="23"/>
        <v>1.2249602552659327E-287</v>
      </c>
      <c r="E168" s="81">
        <f t="shared" si="27"/>
        <v>7.1875287400347833E-290</v>
      </c>
      <c r="F168" s="81">
        <f t="shared" si="24"/>
        <v>123.89548672859742</v>
      </c>
      <c r="G168" s="81">
        <f t="shared" si="25"/>
        <v>426.1045132714026</v>
      </c>
      <c r="H168" s="81">
        <f t="shared" si="28"/>
        <v>14441.353894160287</v>
      </c>
      <c r="I168" s="81">
        <f t="shared" si="29"/>
        <v>14441.353894160287</v>
      </c>
      <c r="J168" s="81">
        <f t="shared" si="26"/>
        <v>189296.80210849247</v>
      </c>
      <c r="K168" s="81">
        <f t="shared" si="30"/>
        <v>174855.44821433219</v>
      </c>
    </row>
    <row r="169" spans="2:11" ht="20" customHeight="1" x14ac:dyDescent="0.35">
      <c r="B169" s="80">
        <f t="shared" si="31"/>
        <v>142</v>
      </c>
      <c r="C169" s="81">
        <f t="shared" si="22"/>
        <v>4.1927250983536242E-292</v>
      </c>
      <c r="D169" s="81">
        <f t="shared" si="23"/>
        <v>7.1456014890512472E-290</v>
      </c>
      <c r="E169" s="81">
        <f t="shared" si="27"/>
        <v>4.1927250983536099E-292</v>
      </c>
      <c r="F169" s="81">
        <f t="shared" si="24"/>
        <v>120.34461578466906</v>
      </c>
      <c r="G169" s="81">
        <f t="shared" si="25"/>
        <v>429.65538421533097</v>
      </c>
      <c r="H169" s="81">
        <f t="shared" si="28"/>
        <v>14011.698509944956</v>
      </c>
      <c r="I169" s="81">
        <f t="shared" si="29"/>
        <v>14011.698509944956</v>
      </c>
      <c r="J169" s="81">
        <f t="shared" si="26"/>
        <v>189609.44116736815</v>
      </c>
      <c r="K169" s="81">
        <f t="shared" si="30"/>
        <v>175597.74265742319</v>
      </c>
    </row>
    <row r="170" spans="2:11" ht="20" customHeight="1" x14ac:dyDescent="0.35">
      <c r="B170" s="80">
        <f t="shared" si="31"/>
        <v>143</v>
      </c>
      <c r="C170" s="81">
        <f t="shared" si="22"/>
        <v>2.4457563073729394E-294</v>
      </c>
      <c r="D170" s="81">
        <f t="shared" si="23"/>
        <v>4.1682675352798804E-292</v>
      </c>
      <c r="E170" s="81">
        <f t="shared" si="27"/>
        <v>2.4457563073729498E-294</v>
      </c>
      <c r="F170" s="81">
        <f t="shared" si="24"/>
        <v>116.76415424954129</v>
      </c>
      <c r="G170" s="81">
        <f t="shared" si="25"/>
        <v>433.23584575045868</v>
      </c>
      <c r="H170" s="81">
        <f t="shared" si="28"/>
        <v>13578.462664194498</v>
      </c>
      <c r="I170" s="81">
        <f t="shared" si="29"/>
        <v>13578.462664194498</v>
      </c>
      <c r="J170" s="81">
        <f t="shared" si="26"/>
        <v>189922.59657506773</v>
      </c>
      <c r="K170" s="81">
        <f t="shared" si="30"/>
        <v>176344.13391087324</v>
      </c>
    </row>
    <row r="171" spans="2:11" ht="20" customHeight="1" x14ac:dyDescent="0.35">
      <c r="B171" s="80">
        <f t="shared" si="31"/>
        <v>144</v>
      </c>
      <c r="C171" s="81">
        <f t="shared" si="22"/>
        <v>1.4266911793008874E-296</v>
      </c>
      <c r="D171" s="81">
        <f t="shared" si="23"/>
        <v>2.431489395579941E-294</v>
      </c>
      <c r="E171" s="81">
        <f t="shared" si="27"/>
        <v>1.4266911793008795E-296</v>
      </c>
      <c r="F171" s="81">
        <f t="shared" si="24"/>
        <v>113.15385553495415</v>
      </c>
      <c r="G171" s="81">
        <f t="shared" si="25"/>
        <v>436.84614446504588</v>
      </c>
      <c r="H171" s="81">
        <f t="shared" si="28"/>
        <v>13141.616519729452</v>
      </c>
      <c r="I171" s="81">
        <f t="shared" si="29"/>
        <v>13141.616519729452</v>
      </c>
      <c r="J171" s="81">
        <f t="shared" si="26"/>
        <v>190236.26918438324</v>
      </c>
      <c r="K171" s="81">
        <f t="shared" si="30"/>
        <v>177094.65266465378</v>
      </c>
    </row>
    <row r="172" spans="2:11" ht="20" customHeight="1" x14ac:dyDescent="0.35">
      <c r="B172" s="80">
        <f t="shared" si="31"/>
        <v>145</v>
      </c>
      <c r="C172" s="81">
        <f t="shared" si="22"/>
        <v>8.3223652125884639E-299</v>
      </c>
      <c r="D172" s="81">
        <f t="shared" si="23"/>
        <v>1.418368814088291E-296</v>
      </c>
      <c r="E172" s="81">
        <f t="shared" si="27"/>
        <v>8.3223652125885E-299</v>
      </c>
      <c r="F172" s="81">
        <f t="shared" si="24"/>
        <v>109.51347099774543</v>
      </c>
      <c r="G172" s="81">
        <f t="shared" si="25"/>
        <v>440.48652900225454</v>
      </c>
      <c r="H172" s="81">
        <f t="shared" si="28"/>
        <v>12701.129990727197</v>
      </c>
      <c r="I172" s="81">
        <f t="shared" si="29"/>
        <v>12701.129990727197</v>
      </c>
      <c r="J172" s="81">
        <f t="shared" si="26"/>
        <v>190550.45984951523</v>
      </c>
      <c r="K172" s="81">
        <f t="shared" si="30"/>
        <v>177849.32985878803</v>
      </c>
    </row>
    <row r="173" spans="2:11" ht="20" customHeight="1" x14ac:dyDescent="0.35">
      <c r="B173" s="80">
        <f t="shared" si="31"/>
        <v>146</v>
      </c>
      <c r="C173" s="81">
        <f t="shared" si="22"/>
        <v>4.8547130406766255E-301</v>
      </c>
      <c r="D173" s="81">
        <f t="shared" si="23"/>
        <v>8.2738180821817339E-299</v>
      </c>
      <c r="E173" s="81">
        <f t="shared" si="27"/>
        <v>4.8547130406766123E-301</v>
      </c>
      <c r="F173" s="81">
        <f t="shared" si="24"/>
        <v>105.84274992272664</v>
      </c>
      <c r="G173" s="81">
        <f t="shared" si="25"/>
        <v>444.15725007727337</v>
      </c>
      <c r="H173" s="81">
        <f t="shared" si="28"/>
        <v>12256.972740649924</v>
      </c>
      <c r="I173" s="81">
        <f t="shared" si="29"/>
        <v>12256.972740649924</v>
      </c>
      <c r="J173" s="81">
        <f t="shared" si="26"/>
        <v>190865.16942607498</v>
      </c>
      <c r="K173" s="81">
        <f t="shared" si="30"/>
        <v>178608.19668542506</v>
      </c>
    </row>
    <row r="174" spans="2:11" ht="20" customHeight="1" x14ac:dyDescent="0.35">
      <c r="B174" s="80">
        <f t="shared" si="31"/>
        <v>147</v>
      </c>
      <c r="C174" s="81">
        <f t="shared" si="22"/>
        <v>2.8319159403946905E-303</v>
      </c>
      <c r="D174" s="81">
        <f t="shared" si="23"/>
        <v>4.826393881272665E-301</v>
      </c>
      <c r="E174" s="81">
        <f t="shared" si="27"/>
        <v>2.8319159403947225E-303</v>
      </c>
      <c r="F174" s="81">
        <f t="shared" si="24"/>
        <v>102.14143950541603</v>
      </c>
      <c r="G174" s="81">
        <f t="shared" si="25"/>
        <v>447.85856049458397</v>
      </c>
      <c r="H174" s="81">
        <f t="shared" si="28"/>
        <v>11809.11418015534</v>
      </c>
      <c r="I174" s="81">
        <f t="shared" si="29"/>
        <v>11809.11418015534</v>
      </c>
      <c r="J174" s="81">
        <f t="shared" si="26"/>
        <v>191180.39877108691</v>
      </c>
      <c r="K174" s="81">
        <f t="shared" si="30"/>
        <v>179371.28459093158</v>
      </c>
    </row>
    <row r="175" spans="2:11" ht="20" customHeight="1" x14ac:dyDescent="0.35">
      <c r="B175" s="80">
        <f t="shared" si="31"/>
        <v>148</v>
      </c>
      <c r="C175" s="81">
        <f t="shared" si="22"/>
        <v>1.6519509652302549E-305</v>
      </c>
      <c r="D175" s="81">
        <f t="shared" si="23"/>
        <v>2.8153964307424201E-303</v>
      </c>
      <c r="E175" s="81">
        <f t="shared" si="27"/>
        <v>1.6519509652302423E-305</v>
      </c>
      <c r="F175" s="81">
        <f t="shared" si="24"/>
        <v>98.40928483462784</v>
      </c>
      <c r="G175" s="81">
        <f t="shared" si="25"/>
        <v>451.59071516537216</v>
      </c>
      <c r="H175" s="81">
        <f t="shared" si="28"/>
        <v>11357.523464989968</v>
      </c>
      <c r="I175" s="81">
        <f t="shared" si="29"/>
        <v>11357.523464989968</v>
      </c>
      <c r="J175" s="81">
        <f t="shared" si="26"/>
        <v>191496.14874299089</v>
      </c>
      <c r="K175" s="81">
        <f t="shared" si="30"/>
        <v>180138.62527800092</v>
      </c>
    </row>
    <row r="176" spans="2:11" ht="20" customHeight="1" x14ac:dyDescent="0.35">
      <c r="B176" s="80">
        <f t="shared" si="31"/>
        <v>149</v>
      </c>
      <c r="C176" s="81">
        <f t="shared" si="22"/>
        <v>9.6363806305097479E-308</v>
      </c>
      <c r="D176" s="81">
        <f t="shared" si="23"/>
        <v>1.6423145845997325E-305</v>
      </c>
      <c r="E176" s="81">
        <f t="shared" si="27"/>
        <v>9.6363806305097973E-308</v>
      </c>
      <c r="F176" s="81">
        <f t="shared" si="24"/>
        <v>94.646028874916396</v>
      </c>
      <c r="G176" s="81">
        <f t="shared" si="25"/>
        <v>455.3539711250836</v>
      </c>
      <c r="H176" s="81">
        <f t="shared" si="28"/>
        <v>10902.169493864885</v>
      </c>
      <c r="I176" s="81">
        <f t="shared" si="29"/>
        <v>10902.169493864885</v>
      </c>
      <c r="J176" s="81">
        <f t="shared" si="26"/>
        <v>191812.42020164453</v>
      </c>
      <c r="K176" s="81">
        <f t="shared" si="30"/>
        <v>180910.25070777966</v>
      </c>
    </row>
    <row r="177" spans="2:11" ht="20" customHeight="1" x14ac:dyDescent="0.35">
      <c r="B177" s="80">
        <f t="shared" si="31"/>
        <v>150</v>
      </c>
      <c r="C177" s="81">
        <f t="shared" si="22"/>
        <v>0</v>
      </c>
      <c r="D177" s="81">
        <f t="shared" si="23"/>
        <v>9.6363806305097973E-308</v>
      </c>
      <c r="E177" s="81">
        <f t="shared" si="27"/>
        <v>0</v>
      </c>
      <c r="F177" s="81">
        <f t="shared" si="24"/>
        <v>90.851412448874044</v>
      </c>
      <c r="G177" s="81">
        <f t="shared" si="25"/>
        <v>459.14858755112596</v>
      </c>
      <c r="H177" s="81">
        <f t="shared" si="28"/>
        <v>10443.020906313759</v>
      </c>
      <c r="I177" s="81">
        <f t="shared" si="29"/>
        <v>10443.020906313759</v>
      </c>
      <c r="J177" s="81">
        <f t="shared" si="26"/>
        <v>192129.21400832562</v>
      </c>
      <c r="K177" s="81">
        <f t="shared" si="30"/>
        <v>181686.19310201186</v>
      </c>
    </row>
    <row r="178" spans="2:11" ht="20" customHeight="1" x14ac:dyDescent="0.35">
      <c r="B178" s="80">
        <f t="shared" si="31"/>
        <v>151</v>
      </c>
      <c r="C178" s="81">
        <f t="shared" si="22"/>
        <v>0</v>
      </c>
      <c r="D178" s="81">
        <f t="shared" si="23"/>
        <v>0</v>
      </c>
      <c r="E178" s="81">
        <f t="shared" si="27"/>
        <v>0</v>
      </c>
      <c r="F178" s="81">
        <f t="shared" si="24"/>
        <v>87.025174219281325</v>
      </c>
      <c r="G178" s="81">
        <f t="shared" si="25"/>
        <v>462.97482578071867</v>
      </c>
      <c r="H178" s="81">
        <f t="shared" si="28"/>
        <v>9980.0460805330404</v>
      </c>
      <c r="I178" s="81">
        <f t="shared" si="29"/>
        <v>9980.0460805330404</v>
      </c>
      <c r="J178" s="81">
        <f t="shared" si="26"/>
        <v>192446.53102573441</v>
      </c>
      <c r="K178" s="81">
        <f t="shared" si="30"/>
        <v>182466.48494520137</v>
      </c>
    </row>
    <row r="179" spans="2:11" ht="20" customHeight="1" x14ac:dyDescent="0.35">
      <c r="B179" s="80">
        <f t="shared" si="31"/>
        <v>152</v>
      </c>
      <c r="C179" s="81">
        <f t="shared" si="22"/>
        <v>0</v>
      </c>
      <c r="D179" s="81">
        <f t="shared" si="23"/>
        <v>0</v>
      </c>
      <c r="E179" s="81">
        <f t="shared" si="27"/>
        <v>0</v>
      </c>
      <c r="F179" s="81">
        <f t="shared" si="24"/>
        <v>83.167050671108669</v>
      </c>
      <c r="G179" s="81">
        <f t="shared" si="25"/>
        <v>466.83294932889135</v>
      </c>
      <c r="H179" s="81">
        <f t="shared" si="28"/>
        <v>9513.2131312041492</v>
      </c>
      <c r="I179" s="81">
        <f t="shared" si="29"/>
        <v>9513.2131312041492</v>
      </c>
      <c r="J179" s="81">
        <f t="shared" si="26"/>
        <v>192764.37211799592</v>
      </c>
      <c r="K179" s="81">
        <f t="shared" si="30"/>
        <v>183251.15898679176</v>
      </c>
    </row>
    <row r="180" spans="2:11" ht="20" customHeight="1" x14ac:dyDescent="0.35">
      <c r="B180" s="80">
        <f t="shared" si="31"/>
        <v>153</v>
      </c>
      <c r="C180" s="81">
        <f t="shared" si="22"/>
        <v>0</v>
      </c>
      <c r="D180" s="81">
        <f t="shared" si="23"/>
        <v>0</v>
      </c>
      <c r="E180" s="81">
        <f t="shared" si="27"/>
        <v>0</v>
      </c>
      <c r="F180" s="81">
        <f t="shared" si="24"/>
        <v>79.276776093367914</v>
      </c>
      <c r="G180" s="81">
        <f t="shared" si="25"/>
        <v>470.72322390663209</v>
      </c>
      <c r="H180" s="81">
        <f t="shared" si="28"/>
        <v>9042.4899072975168</v>
      </c>
      <c r="I180" s="81">
        <f t="shared" si="29"/>
        <v>9042.4899072975168</v>
      </c>
      <c r="J180" s="81">
        <f t="shared" si="26"/>
        <v>193082.73815066239</v>
      </c>
      <c r="K180" s="81">
        <f t="shared" si="30"/>
        <v>184040.24824336488</v>
      </c>
    </row>
    <row r="181" spans="2:11" ht="20" customHeight="1" x14ac:dyDescent="0.35">
      <c r="B181" s="80">
        <f t="shared" si="31"/>
        <v>154</v>
      </c>
      <c r="C181" s="81">
        <f t="shared" si="22"/>
        <v>0</v>
      </c>
      <c r="D181" s="81">
        <f t="shared" si="23"/>
        <v>0</v>
      </c>
      <c r="E181" s="81">
        <f t="shared" si="27"/>
        <v>0</v>
      </c>
      <c r="F181" s="81">
        <f t="shared" si="24"/>
        <v>75.354082560812643</v>
      </c>
      <c r="G181" s="81">
        <f t="shared" si="25"/>
        <v>474.64591743918737</v>
      </c>
      <c r="H181" s="81">
        <f t="shared" si="28"/>
        <v>8567.8439898583292</v>
      </c>
      <c r="I181" s="81">
        <f t="shared" si="29"/>
        <v>8567.8439898583292</v>
      </c>
      <c r="J181" s="81">
        <f t="shared" si="26"/>
        <v>193401.62999071559</v>
      </c>
      <c r="K181" s="81">
        <f t="shared" si="30"/>
        <v>184833.78600085728</v>
      </c>
    </row>
    <row r="182" spans="2:11" ht="20" customHeight="1" x14ac:dyDescent="0.35">
      <c r="B182" s="80">
        <f t="shared" si="31"/>
        <v>155</v>
      </c>
      <c r="C182" s="81">
        <f t="shared" si="22"/>
        <v>0</v>
      </c>
      <c r="D182" s="81">
        <f t="shared" si="23"/>
        <v>0</v>
      </c>
      <c r="E182" s="81">
        <f t="shared" si="27"/>
        <v>0</v>
      </c>
      <c r="F182" s="81">
        <f t="shared" si="24"/>
        <v>71.398699915486077</v>
      </c>
      <c r="G182" s="81">
        <f t="shared" si="25"/>
        <v>478.60130008451392</v>
      </c>
      <c r="H182" s="81">
        <f t="shared" si="28"/>
        <v>8089.2426897738151</v>
      </c>
      <c r="I182" s="81">
        <f t="shared" si="29"/>
        <v>8089.2426897738151</v>
      </c>
      <c r="J182" s="81">
        <f t="shared" si="26"/>
        <v>193721.04850656915</v>
      </c>
      <c r="K182" s="81">
        <f t="shared" si="30"/>
        <v>185631.80581679533</v>
      </c>
    </row>
    <row r="183" spans="2:11" ht="20" customHeight="1" x14ac:dyDescent="0.35">
      <c r="B183" s="80">
        <f t="shared" si="31"/>
        <v>156</v>
      </c>
      <c r="C183" s="81">
        <f t="shared" si="22"/>
        <v>0</v>
      </c>
      <c r="D183" s="81">
        <f t="shared" si="23"/>
        <v>0</v>
      </c>
      <c r="E183" s="81">
        <f t="shared" si="27"/>
        <v>0</v>
      </c>
      <c r="F183" s="81">
        <f t="shared" si="24"/>
        <v>67.410355748115123</v>
      </c>
      <c r="G183" s="81">
        <f t="shared" si="25"/>
        <v>482.58964425188486</v>
      </c>
      <c r="H183" s="81">
        <f t="shared" si="28"/>
        <v>7606.6530455219299</v>
      </c>
      <c r="I183" s="81">
        <f t="shared" si="29"/>
        <v>7606.6530455219299</v>
      </c>
      <c r="J183" s="81">
        <f t="shared" si="26"/>
        <v>194040.99456807098</v>
      </c>
      <c r="K183" s="81">
        <f t="shared" si="30"/>
        <v>186434.34152254905</v>
      </c>
    </row>
    <row r="184" spans="2:11" ht="20" customHeight="1" x14ac:dyDescent="0.35">
      <c r="B184" s="80">
        <f t="shared" si="31"/>
        <v>157</v>
      </c>
      <c r="C184" s="81">
        <f t="shared" si="22"/>
        <v>0</v>
      </c>
      <c r="D184" s="81">
        <f t="shared" si="23"/>
        <v>0</v>
      </c>
      <c r="E184" s="81">
        <f t="shared" si="27"/>
        <v>0</v>
      </c>
      <c r="F184" s="81">
        <f t="shared" si="24"/>
        <v>63.388775379349418</v>
      </c>
      <c r="G184" s="81">
        <f t="shared" si="25"/>
        <v>486.6112246206506</v>
      </c>
      <c r="H184" s="81">
        <f t="shared" si="28"/>
        <v>7120.0418209012796</v>
      </c>
      <c r="I184" s="81">
        <f t="shared" si="29"/>
        <v>7120.0418209012796</v>
      </c>
      <c r="J184" s="81">
        <f t="shared" si="26"/>
        <v>194361.4690465056</v>
      </c>
      <c r="K184" s="81">
        <f t="shared" si="30"/>
        <v>187241.42722560433</v>
      </c>
    </row>
    <row r="185" spans="2:11" ht="20" customHeight="1" x14ac:dyDescent="0.35">
      <c r="B185" s="80">
        <f t="shared" si="31"/>
        <v>158</v>
      </c>
      <c r="C185" s="81">
        <f t="shared" si="22"/>
        <v>0</v>
      </c>
      <c r="D185" s="81">
        <f t="shared" si="23"/>
        <v>0</v>
      </c>
      <c r="E185" s="81">
        <f t="shared" si="27"/>
        <v>0</v>
      </c>
      <c r="F185" s="81">
        <f t="shared" si="24"/>
        <v>59.333681840843994</v>
      </c>
      <c r="G185" s="81">
        <f t="shared" si="25"/>
        <v>490.66631815915599</v>
      </c>
      <c r="H185" s="81">
        <f t="shared" si="28"/>
        <v>6629.3755027421239</v>
      </c>
      <c r="I185" s="81">
        <f t="shared" si="29"/>
        <v>6629.3755027421239</v>
      </c>
      <c r="J185" s="81">
        <f t="shared" si="26"/>
        <v>194682.47281459655</v>
      </c>
      <c r="K185" s="81">
        <f t="shared" si="30"/>
        <v>188053.09731185442</v>
      </c>
    </row>
    <row r="186" spans="2:11" ht="20" customHeight="1" x14ac:dyDescent="0.35">
      <c r="B186" s="80">
        <f t="shared" si="31"/>
        <v>159</v>
      </c>
      <c r="C186" s="81">
        <f t="shared" si="22"/>
        <v>0</v>
      </c>
      <c r="D186" s="81">
        <f t="shared" si="23"/>
        <v>0</v>
      </c>
      <c r="E186" s="81">
        <f t="shared" si="27"/>
        <v>0</v>
      </c>
      <c r="F186" s="81">
        <f t="shared" si="24"/>
        <v>55.244795856184368</v>
      </c>
      <c r="G186" s="81">
        <f t="shared" si="25"/>
        <v>494.7552041438156</v>
      </c>
      <c r="H186" s="81">
        <f t="shared" si="28"/>
        <v>6134.6202985983082</v>
      </c>
      <c r="I186" s="81">
        <f t="shared" si="29"/>
        <v>6134.6202985983082</v>
      </c>
      <c r="J186" s="81">
        <f t="shared" si="26"/>
        <v>195004.00674650873</v>
      </c>
      <c r="K186" s="81">
        <f t="shared" si="30"/>
        <v>188869.38644791042</v>
      </c>
    </row>
    <row r="187" spans="2:11" ht="20" customHeight="1" x14ac:dyDescent="0.35">
      <c r="B187" s="80">
        <f t="shared" si="31"/>
        <v>160</v>
      </c>
      <c r="C187" s="81">
        <f t="shared" si="22"/>
        <v>0</v>
      </c>
      <c r="D187" s="81">
        <f t="shared" si="23"/>
        <v>0</v>
      </c>
      <c r="E187" s="81">
        <f t="shared" si="27"/>
        <v>0</v>
      </c>
      <c r="F187" s="81">
        <f t="shared" si="24"/>
        <v>51.121835821652567</v>
      </c>
      <c r="G187" s="81">
        <f t="shared" si="25"/>
        <v>498.87816417834745</v>
      </c>
      <c r="H187" s="81">
        <f t="shared" si="28"/>
        <v>5635.7421344199611</v>
      </c>
      <c r="I187" s="81">
        <f t="shared" si="29"/>
        <v>5635.7421344199611</v>
      </c>
      <c r="J187" s="81">
        <f t="shared" si="26"/>
        <v>195326.07171785081</v>
      </c>
      <c r="K187" s="81">
        <f t="shared" si="30"/>
        <v>189690.32958343084</v>
      </c>
    </row>
    <row r="188" spans="2:11" ht="20" customHeight="1" x14ac:dyDescent="0.35">
      <c r="B188" s="80">
        <f t="shared" si="31"/>
        <v>161</v>
      </c>
      <c r="C188" s="81">
        <f t="shared" si="22"/>
        <v>0</v>
      </c>
      <c r="D188" s="81">
        <f t="shared" si="23"/>
        <v>0</v>
      </c>
      <c r="E188" s="81">
        <f t="shared" si="27"/>
        <v>0</v>
      </c>
      <c r="F188" s="81">
        <f t="shared" si="24"/>
        <v>46.964517786833007</v>
      </c>
      <c r="G188" s="81">
        <f t="shared" si="25"/>
        <v>503.03548221316697</v>
      </c>
      <c r="H188" s="81">
        <f t="shared" si="28"/>
        <v>5132.7066522067944</v>
      </c>
      <c r="I188" s="81">
        <f t="shared" si="29"/>
        <v>5132.7066522067944</v>
      </c>
      <c r="J188" s="81">
        <f t="shared" si="26"/>
        <v>195648.66860567755</v>
      </c>
      <c r="K188" s="81">
        <f t="shared" si="30"/>
        <v>190515.96195347075</v>
      </c>
    </row>
    <row r="189" spans="2:11" ht="20" customHeight="1" x14ac:dyDescent="0.35">
      <c r="B189" s="80">
        <f t="shared" si="31"/>
        <v>162</v>
      </c>
      <c r="C189" s="81">
        <f t="shared" si="22"/>
        <v>0</v>
      </c>
      <c r="D189" s="81">
        <f t="shared" si="23"/>
        <v>0</v>
      </c>
      <c r="E189" s="81">
        <f t="shared" si="27"/>
        <v>0</v>
      </c>
      <c r="F189" s="81">
        <f t="shared" si="24"/>
        <v>42.772555435056617</v>
      </c>
      <c r="G189" s="81">
        <f t="shared" si="25"/>
        <v>507.22744456494337</v>
      </c>
      <c r="H189" s="81">
        <f t="shared" si="28"/>
        <v>4625.4792076418507</v>
      </c>
      <c r="I189" s="81">
        <f t="shared" si="29"/>
        <v>4625.4792076418507</v>
      </c>
      <c r="J189" s="81">
        <f t="shared" si="26"/>
        <v>195971.79828849228</v>
      </c>
      <c r="K189" s="81">
        <f t="shared" si="30"/>
        <v>191346.31908085043</v>
      </c>
    </row>
    <row r="190" spans="2:11" ht="20" customHeight="1" x14ac:dyDescent="0.35">
      <c r="B190" s="80">
        <f t="shared" si="31"/>
        <v>163</v>
      </c>
      <c r="C190" s="81">
        <f t="shared" si="22"/>
        <v>0</v>
      </c>
      <c r="D190" s="81">
        <f t="shared" si="23"/>
        <v>0</v>
      </c>
      <c r="E190" s="81">
        <f t="shared" si="27"/>
        <v>0</v>
      </c>
      <c r="F190" s="81">
        <f t="shared" si="24"/>
        <v>38.545660063682092</v>
      </c>
      <c r="G190" s="81">
        <f t="shared" si="25"/>
        <v>511.45433993631792</v>
      </c>
      <c r="H190" s="81">
        <f t="shared" si="28"/>
        <v>4114.0248677055324</v>
      </c>
      <c r="I190" s="81">
        <f t="shared" si="29"/>
        <v>4114.0248677055324</v>
      </c>
      <c r="J190" s="81">
        <f t="shared" si="26"/>
        <v>196295.46164624923</v>
      </c>
      <c r="K190" s="81">
        <f t="shared" si="30"/>
        <v>192181.43677854369</v>
      </c>
    </row>
    <row r="191" spans="2:11" ht="20" customHeight="1" x14ac:dyDescent="0.35">
      <c r="B191" s="80">
        <f t="shared" si="31"/>
        <v>164</v>
      </c>
      <c r="C191" s="81">
        <f t="shared" si="22"/>
        <v>0</v>
      </c>
      <c r="D191" s="81">
        <f t="shared" si="23"/>
        <v>0</v>
      </c>
      <c r="E191" s="81">
        <f t="shared" si="27"/>
        <v>0</v>
      </c>
      <c r="F191" s="81">
        <f t="shared" si="24"/>
        <v>34.283540564212771</v>
      </c>
      <c r="G191" s="81">
        <f t="shared" si="25"/>
        <v>515.71645943578721</v>
      </c>
      <c r="H191" s="81">
        <f t="shared" si="28"/>
        <v>3598.3084082697451</v>
      </c>
      <c r="I191" s="81">
        <f t="shared" si="29"/>
        <v>3598.3084082697451</v>
      </c>
      <c r="J191" s="81">
        <f t="shared" si="26"/>
        <v>196619.65956035597</v>
      </c>
      <c r="K191" s="81">
        <f t="shared" si="30"/>
        <v>193021.35115208622</v>
      </c>
    </row>
    <row r="192" spans="2:11" ht="20" customHeight="1" x14ac:dyDescent="0.35">
      <c r="B192" s="80">
        <f t="shared" si="31"/>
        <v>165</v>
      </c>
      <c r="C192" s="81">
        <f t="shared" si="22"/>
        <v>0</v>
      </c>
      <c r="D192" s="81">
        <f t="shared" si="23"/>
        <v>0</v>
      </c>
      <c r="E192" s="81">
        <f t="shared" si="27"/>
        <v>0</v>
      </c>
      <c r="F192" s="81">
        <f t="shared" si="24"/>
        <v>29.985903402247875</v>
      </c>
      <c r="G192" s="81">
        <f t="shared" si="25"/>
        <v>520.01409659775209</v>
      </c>
      <c r="H192" s="81">
        <f t="shared" si="28"/>
        <v>3078.294311671993</v>
      </c>
      <c r="I192" s="81">
        <f t="shared" si="29"/>
        <v>3078.294311671993</v>
      </c>
      <c r="J192" s="81">
        <f t="shared" si="26"/>
        <v>196944.39291367578</v>
      </c>
      <c r="K192" s="81">
        <f t="shared" si="30"/>
        <v>193866.0986020038</v>
      </c>
    </row>
    <row r="193" spans="2:11" ht="20" customHeight="1" x14ac:dyDescent="0.35">
      <c r="B193" s="80">
        <f t="shared" si="31"/>
        <v>166</v>
      </c>
      <c r="C193" s="81">
        <f t="shared" si="22"/>
        <v>0</v>
      </c>
      <c r="D193" s="81">
        <f t="shared" si="23"/>
        <v>0</v>
      </c>
      <c r="E193" s="81">
        <f t="shared" si="27"/>
        <v>0</v>
      </c>
      <c r="F193" s="81">
        <f t="shared" si="24"/>
        <v>25.65245259726661</v>
      </c>
      <c r="G193" s="81">
        <f t="shared" si="25"/>
        <v>524.34754740273343</v>
      </c>
      <c r="H193" s="81">
        <f t="shared" si="28"/>
        <v>2553.9467642692598</v>
      </c>
      <c r="I193" s="81">
        <f t="shared" si="29"/>
        <v>2553.9467642692598</v>
      </c>
      <c r="J193" s="81">
        <f t="shared" si="26"/>
        <v>197269.66259053003</v>
      </c>
      <c r="K193" s="81">
        <f t="shared" si="30"/>
        <v>194715.71582626077</v>
      </c>
    </row>
    <row r="194" spans="2:11" ht="20" customHeight="1" x14ac:dyDescent="0.35">
      <c r="B194" s="80">
        <f t="shared" si="31"/>
        <v>167</v>
      </c>
      <c r="C194" s="81">
        <f t="shared" si="22"/>
        <v>0</v>
      </c>
      <c r="D194" s="81">
        <f t="shared" si="23"/>
        <v>0</v>
      </c>
      <c r="E194" s="81">
        <f t="shared" si="27"/>
        <v>0</v>
      </c>
      <c r="F194" s="81">
        <f t="shared" si="24"/>
        <v>21.282889702243832</v>
      </c>
      <c r="G194" s="81">
        <f t="shared" si="25"/>
        <v>528.71711029775622</v>
      </c>
      <c r="H194" s="81">
        <f t="shared" si="28"/>
        <v>2025.2296539715035</v>
      </c>
      <c r="I194" s="81">
        <f t="shared" si="29"/>
        <v>2025.2296539715035</v>
      </c>
      <c r="J194" s="81">
        <f t="shared" si="26"/>
        <v>197595.46947670067</v>
      </c>
      <c r="K194" s="81">
        <f t="shared" si="30"/>
        <v>195570.23982272917</v>
      </c>
    </row>
    <row r="195" spans="2:11" ht="20" customHeight="1" x14ac:dyDescent="0.35">
      <c r="B195" s="80">
        <f t="shared" si="31"/>
        <v>168</v>
      </c>
      <c r="C195" s="81">
        <f t="shared" si="22"/>
        <v>0</v>
      </c>
      <c r="D195" s="81">
        <f t="shared" si="23"/>
        <v>0</v>
      </c>
      <c r="E195" s="81">
        <f t="shared" si="27"/>
        <v>0</v>
      </c>
      <c r="F195" s="81">
        <f t="shared" si="24"/>
        <v>16.876913783095862</v>
      </c>
      <c r="G195" s="81">
        <f t="shared" si="25"/>
        <v>533.12308621690408</v>
      </c>
      <c r="H195" s="81">
        <f t="shared" si="28"/>
        <v>1492.1065677545994</v>
      </c>
      <c r="I195" s="81">
        <f t="shared" si="29"/>
        <v>1492.1065677545994</v>
      </c>
      <c r="J195" s="81">
        <f t="shared" si="26"/>
        <v>197921.81445943253</v>
      </c>
      <c r="K195" s="81">
        <f t="shared" si="30"/>
        <v>196429.70789167791</v>
      </c>
    </row>
    <row r="196" spans="2:11" ht="20" customHeight="1" x14ac:dyDescent="0.35">
      <c r="B196" s="80">
        <f t="shared" si="31"/>
        <v>169</v>
      </c>
      <c r="C196" s="81">
        <f t="shared" si="22"/>
        <v>0</v>
      </c>
      <c r="D196" s="81">
        <f t="shared" si="23"/>
        <v>0</v>
      </c>
      <c r="E196" s="81">
        <f t="shared" si="27"/>
        <v>0</v>
      </c>
      <c r="F196" s="81">
        <f t="shared" si="24"/>
        <v>12.434221397954994</v>
      </c>
      <c r="G196" s="81">
        <f t="shared" si="25"/>
        <v>537.56577860204504</v>
      </c>
      <c r="H196" s="81">
        <f t="shared" si="28"/>
        <v>954.54078915255434</v>
      </c>
      <c r="I196" s="81">
        <f t="shared" si="29"/>
        <v>954.54078915255434</v>
      </c>
      <c r="J196" s="81">
        <f t="shared" si="26"/>
        <v>198248.69842743585</v>
      </c>
      <c r="K196" s="81">
        <f t="shared" si="30"/>
        <v>197294.1576382833</v>
      </c>
    </row>
    <row r="197" spans="2:11" ht="20" customHeight="1" x14ac:dyDescent="0.35">
      <c r="B197" s="80">
        <f t="shared" si="31"/>
        <v>170</v>
      </c>
      <c r="C197" s="81">
        <f t="shared" si="22"/>
        <v>0</v>
      </c>
      <c r="D197" s="81">
        <f t="shared" si="23"/>
        <v>0</v>
      </c>
      <c r="E197" s="81">
        <f t="shared" si="27"/>
        <v>0</v>
      </c>
      <c r="F197" s="81">
        <f t="shared" si="24"/>
        <v>7.9545065762712861</v>
      </c>
      <c r="G197" s="81">
        <f t="shared" si="25"/>
        <v>542.04549342372866</v>
      </c>
      <c r="H197" s="81">
        <f t="shared" si="28"/>
        <v>412.49529572882568</v>
      </c>
      <c r="I197" s="81">
        <f t="shared" si="29"/>
        <v>412.49529572882568</v>
      </c>
      <c r="J197" s="81">
        <f t="shared" si="26"/>
        <v>198576.12227088862</v>
      </c>
      <c r="K197" s="81">
        <f t="shared" si="30"/>
        <v>198163.6269751598</v>
      </c>
    </row>
    <row r="198" spans="2:11" ht="20" customHeight="1" x14ac:dyDescent="0.35">
      <c r="B198" s="80">
        <f t="shared" si="31"/>
        <v>171</v>
      </c>
      <c r="C198" s="81">
        <f t="shared" si="22"/>
        <v>0</v>
      </c>
      <c r="D198" s="81">
        <f t="shared" si="23"/>
        <v>0</v>
      </c>
      <c r="E198" s="81">
        <f t="shared" si="27"/>
        <v>0</v>
      </c>
      <c r="F198" s="81">
        <f t="shared" si="24"/>
        <v>3.4374607977402141</v>
      </c>
      <c r="G198" s="81">
        <f t="shared" si="25"/>
        <v>409.05783493108549</v>
      </c>
      <c r="H198" s="81">
        <f t="shared" si="28"/>
        <v>3.4374607977401865</v>
      </c>
      <c r="I198" s="81">
        <f t="shared" si="29"/>
        <v>3.4374607977401865</v>
      </c>
      <c r="J198" s="81">
        <f t="shared" si="26"/>
        <v>198904.08688143906</v>
      </c>
      <c r="K198" s="81">
        <f t="shared" si="30"/>
        <v>198900.6494206413</v>
      </c>
    </row>
    <row r="199" spans="2:11" ht="20" customHeight="1" x14ac:dyDescent="0.35">
      <c r="B199" s="80">
        <f t="shared" si="31"/>
        <v>172</v>
      </c>
      <c r="C199" s="81">
        <f t="shared" si="22"/>
        <v>0</v>
      </c>
      <c r="D199" s="81">
        <f t="shared" si="23"/>
        <v>0</v>
      </c>
      <c r="E199" s="81">
        <f t="shared" si="27"/>
        <v>0</v>
      </c>
      <c r="F199" s="81">
        <f t="shared" si="24"/>
        <v>2.8645506647834888E-2</v>
      </c>
      <c r="G199" s="81">
        <f t="shared" si="25"/>
        <v>3.4088152910923517</v>
      </c>
      <c r="H199" s="81">
        <f t="shared" si="28"/>
        <v>2.8645506647834829E-2</v>
      </c>
      <c r="I199" s="81">
        <f t="shared" si="29"/>
        <v>2.8645506647834829E-2</v>
      </c>
      <c r="J199" s="81">
        <f t="shared" si="26"/>
        <v>199232.59315220796</v>
      </c>
      <c r="K199" s="81">
        <f t="shared" si="30"/>
        <v>199232.56450670131</v>
      </c>
    </row>
    <row r="200" spans="2:11" ht="20" customHeight="1" x14ac:dyDescent="0.35">
      <c r="B200" s="80">
        <f t="shared" si="31"/>
        <v>173</v>
      </c>
      <c r="C200" s="81">
        <f t="shared" si="22"/>
        <v>0</v>
      </c>
      <c r="D200" s="81">
        <f t="shared" si="23"/>
        <v>0</v>
      </c>
      <c r="E200" s="81">
        <f t="shared" si="27"/>
        <v>0</v>
      </c>
      <c r="F200" s="81">
        <f t="shared" si="24"/>
        <v>2.3871255539862358E-4</v>
      </c>
      <c r="G200" s="81">
        <f t="shared" si="25"/>
        <v>2.8406794092436204E-2</v>
      </c>
      <c r="H200" s="81">
        <f t="shared" si="28"/>
        <v>2.3871255539862496E-4</v>
      </c>
      <c r="I200" s="81">
        <f t="shared" si="29"/>
        <v>2.3871255539862496E-4</v>
      </c>
      <c r="J200" s="81">
        <f t="shared" si="26"/>
        <v>199561.64197779124</v>
      </c>
      <c r="K200" s="81">
        <f t="shared" si="30"/>
        <v>199561.64173907868</v>
      </c>
    </row>
    <row r="201" spans="2:11" ht="20" customHeight="1" x14ac:dyDescent="0.35">
      <c r="B201" s="80">
        <f t="shared" si="31"/>
        <v>174</v>
      </c>
      <c r="C201" s="81">
        <f t="shared" si="22"/>
        <v>0</v>
      </c>
      <c r="D201" s="81">
        <f t="shared" si="23"/>
        <v>0</v>
      </c>
      <c r="E201" s="81">
        <f t="shared" si="27"/>
        <v>0</v>
      </c>
      <c r="F201" s="81">
        <f t="shared" si="24"/>
        <v>1.9892712949885412E-6</v>
      </c>
      <c r="G201" s="81">
        <f t="shared" si="25"/>
        <v>2.3672328410363641E-4</v>
      </c>
      <c r="H201" s="81">
        <f t="shared" si="28"/>
        <v>1.9892712949885467E-6</v>
      </c>
      <c r="I201" s="81">
        <f t="shared" si="29"/>
        <v>1.9892712949885467E-6</v>
      </c>
      <c r="J201" s="81">
        <f t="shared" si="26"/>
        <v>199891.23425426226</v>
      </c>
      <c r="K201" s="81">
        <f t="shared" si="30"/>
        <v>199891.23425227299</v>
      </c>
    </row>
    <row r="202" spans="2:11" ht="20" customHeight="1" x14ac:dyDescent="0.35">
      <c r="B202" s="80">
        <f t="shared" si="31"/>
        <v>175</v>
      </c>
      <c r="C202" s="81">
        <f t="shared" si="22"/>
        <v>0</v>
      </c>
      <c r="D202" s="81">
        <f t="shared" si="23"/>
        <v>0</v>
      </c>
      <c r="E202" s="81">
        <f t="shared" si="27"/>
        <v>0</v>
      </c>
      <c r="F202" s="81">
        <f t="shared" si="24"/>
        <v>1.6577260791571222E-8</v>
      </c>
      <c r="G202" s="81">
        <f t="shared" si="25"/>
        <v>1.9726940341969753E-6</v>
      </c>
      <c r="H202" s="81">
        <f t="shared" si="28"/>
        <v>1.6577260791571421E-8</v>
      </c>
      <c r="I202" s="81">
        <f t="shared" si="29"/>
        <v>1.6577260791571421E-8</v>
      </c>
      <c r="J202" s="81">
        <f t="shared" si="26"/>
        <v>200221.37087917436</v>
      </c>
      <c r="K202" s="81">
        <f t="shared" si="30"/>
        <v>200221.37087915777</v>
      </c>
    </row>
    <row r="203" spans="2:11" ht="20" customHeight="1" x14ac:dyDescent="0.35">
      <c r="B203" s="80">
        <f t="shared" si="31"/>
        <v>176</v>
      </c>
      <c r="C203" s="81">
        <f t="shared" si="22"/>
        <v>0</v>
      </c>
      <c r="D203" s="81">
        <f t="shared" si="23"/>
        <v>0</v>
      </c>
      <c r="E203" s="81">
        <f t="shared" si="27"/>
        <v>0</v>
      </c>
      <c r="F203" s="81">
        <f t="shared" si="24"/>
        <v>1.3814383992976184E-10</v>
      </c>
      <c r="G203" s="81">
        <f t="shared" si="25"/>
        <v>1.6439116951641658E-8</v>
      </c>
      <c r="H203" s="81">
        <f t="shared" si="28"/>
        <v>1.3814383992976228E-10</v>
      </c>
      <c r="I203" s="81">
        <f t="shared" si="29"/>
        <v>1.3814383992976228E-10</v>
      </c>
      <c r="J203" s="81">
        <f t="shared" si="26"/>
        <v>200552.05275156323</v>
      </c>
      <c r="K203" s="81">
        <f t="shared" si="30"/>
        <v>200552.05275156308</v>
      </c>
    </row>
    <row r="204" spans="2:11" ht="20" customHeight="1" x14ac:dyDescent="0.35">
      <c r="B204" s="80">
        <f t="shared" si="31"/>
        <v>177</v>
      </c>
      <c r="C204" s="81">
        <f t="shared" si="22"/>
        <v>0</v>
      </c>
      <c r="D204" s="81">
        <f t="shared" si="23"/>
        <v>0</v>
      </c>
      <c r="E204" s="81">
        <f t="shared" si="27"/>
        <v>0</v>
      </c>
      <c r="F204" s="81">
        <f t="shared" si="24"/>
        <v>1.1511986660813524E-12</v>
      </c>
      <c r="G204" s="81">
        <f t="shared" si="25"/>
        <v>1.3699264126368094E-10</v>
      </c>
      <c r="H204" s="81">
        <f t="shared" si="28"/>
        <v>1.1511986660813437E-12</v>
      </c>
      <c r="I204" s="81">
        <f t="shared" si="29"/>
        <v>1.1511986660813437E-12</v>
      </c>
      <c r="J204" s="81">
        <f t="shared" si="26"/>
        <v>200883.28077194942</v>
      </c>
      <c r="K204" s="81">
        <f t="shared" si="30"/>
        <v>200883.28077194942</v>
      </c>
    </row>
    <row r="205" spans="2:11" ht="20" customHeight="1" x14ac:dyDescent="0.35">
      <c r="B205" s="80">
        <f t="shared" si="31"/>
        <v>178</v>
      </c>
      <c r="C205" s="81">
        <f t="shared" si="22"/>
        <v>0</v>
      </c>
      <c r="D205" s="81">
        <f t="shared" si="23"/>
        <v>0</v>
      </c>
      <c r="E205" s="81">
        <f t="shared" si="27"/>
        <v>0</v>
      </c>
      <c r="F205" s="81">
        <f t="shared" si="24"/>
        <v>9.5933222173445315E-15</v>
      </c>
      <c r="G205" s="81">
        <f t="shared" si="25"/>
        <v>1.1416053438639992E-12</v>
      </c>
      <c r="H205" s="81">
        <f t="shared" si="28"/>
        <v>9.5933222173444905E-15</v>
      </c>
      <c r="I205" s="81">
        <f t="shared" si="29"/>
        <v>9.5933222173444905E-15</v>
      </c>
      <c r="J205" s="81">
        <f t="shared" si="26"/>
        <v>201215.05584234075</v>
      </c>
      <c r="K205" s="81">
        <f t="shared" si="30"/>
        <v>201215.05584234075</v>
      </c>
    </row>
    <row r="206" spans="2:11" ht="20" customHeight="1" x14ac:dyDescent="0.35">
      <c r="B206" s="80">
        <f t="shared" si="31"/>
        <v>179</v>
      </c>
      <c r="C206" s="81">
        <f t="shared" si="22"/>
        <v>0</v>
      </c>
      <c r="D206" s="81">
        <f t="shared" si="23"/>
        <v>0</v>
      </c>
      <c r="E206" s="81">
        <f t="shared" si="27"/>
        <v>0</v>
      </c>
      <c r="F206" s="81">
        <f t="shared" si="24"/>
        <v>7.9944351811204083E-17</v>
      </c>
      <c r="G206" s="81">
        <f t="shared" si="25"/>
        <v>9.5133778655332861E-15</v>
      </c>
      <c r="H206" s="81">
        <f t="shared" si="28"/>
        <v>7.9944351811204403E-17</v>
      </c>
      <c r="I206" s="81">
        <f t="shared" si="29"/>
        <v>7.9944351811204403E-17</v>
      </c>
      <c r="J206" s="81">
        <f t="shared" si="26"/>
        <v>201547.37886623479</v>
      </c>
      <c r="K206" s="81">
        <f t="shared" si="30"/>
        <v>201547.37886623479</v>
      </c>
    </row>
    <row r="207" spans="2:11" ht="20" customHeight="1" x14ac:dyDescent="0.35">
      <c r="B207" s="80">
        <f t="shared" si="31"/>
        <v>180</v>
      </c>
      <c r="C207" s="81">
        <f t="shared" si="22"/>
        <v>0</v>
      </c>
      <c r="D207" s="81">
        <f t="shared" si="23"/>
        <v>0</v>
      </c>
      <c r="E207" s="81">
        <f t="shared" si="27"/>
        <v>0</v>
      </c>
      <c r="F207" s="81">
        <f t="shared" si="24"/>
        <v>6.6620293176003666E-19</v>
      </c>
      <c r="G207" s="81">
        <f t="shared" si="25"/>
        <v>7.9278148879444362E-17</v>
      </c>
      <c r="H207" s="81">
        <f t="shared" si="28"/>
        <v>6.662029317600408E-19</v>
      </c>
      <c r="I207" s="81">
        <f t="shared" si="29"/>
        <v>6.662029317600408E-19</v>
      </c>
      <c r="J207" s="81">
        <f t="shared" si="26"/>
        <v>201880.2507486213</v>
      </c>
      <c r="K207" s="81">
        <f t="shared" si="30"/>
        <v>201880.2507486213</v>
      </c>
    </row>
    <row r="208" spans="2:11" ht="20" customHeight="1" x14ac:dyDescent="0.35">
      <c r="B208" s="80">
        <f t="shared" si="31"/>
        <v>181</v>
      </c>
      <c r="C208" s="81">
        <f t="shared" si="22"/>
        <v>0</v>
      </c>
      <c r="D208" s="81">
        <f t="shared" si="23"/>
        <v>0</v>
      </c>
      <c r="E208" s="81">
        <f t="shared" si="27"/>
        <v>0</v>
      </c>
      <c r="F208" s="81">
        <f t="shared" si="24"/>
        <v>5.5516910980003401E-21</v>
      </c>
      <c r="G208" s="81">
        <f t="shared" si="25"/>
        <v>6.6065124066204045E-19</v>
      </c>
      <c r="H208" s="81">
        <f t="shared" si="28"/>
        <v>5.5516910980003529E-21</v>
      </c>
      <c r="I208" s="81">
        <f t="shared" si="29"/>
        <v>5.5516910980003529E-21</v>
      </c>
      <c r="J208" s="81">
        <f t="shared" si="26"/>
        <v>202213.6723959847</v>
      </c>
      <c r="K208" s="81">
        <f t="shared" si="30"/>
        <v>202213.6723959847</v>
      </c>
    </row>
    <row r="209" spans="2:11" ht="20" customHeight="1" x14ac:dyDescent="0.35">
      <c r="B209" s="80">
        <f t="shared" si="31"/>
        <v>182</v>
      </c>
      <c r="C209" s="81">
        <f t="shared" si="22"/>
        <v>0</v>
      </c>
      <c r="D209" s="81">
        <f t="shared" si="23"/>
        <v>0</v>
      </c>
      <c r="E209" s="81">
        <f t="shared" si="27"/>
        <v>0</v>
      </c>
      <c r="F209" s="81">
        <f t="shared" si="24"/>
        <v>4.6264092483336271E-23</v>
      </c>
      <c r="G209" s="81">
        <f t="shared" si="25"/>
        <v>5.5054270055170166E-21</v>
      </c>
      <c r="H209" s="81">
        <f t="shared" si="28"/>
        <v>4.6264092483336224E-23</v>
      </c>
      <c r="I209" s="81">
        <f t="shared" si="29"/>
        <v>4.6264092483336224E-23</v>
      </c>
      <c r="J209" s="81">
        <f t="shared" si="26"/>
        <v>202547.64471630653</v>
      </c>
      <c r="K209" s="81">
        <f t="shared" si="30"/>
        <v>202547.64471630653</v>
      </c>
    </row>
    <row r="210" spans="2:11" ht="20" customHeight="1" x14ac:dyDescent="0.35">
      <c r="B210" s="80">
        <f t="shared" si="31"/>
        <v>183</v>
      </c>
      <c r="C210" s="81">
        <f t="shared" si="22"/>
        <v>0</v>
      </c>
      <c r="D210" s="81">
        <f t="shared" si="23"/>
        <v>0</v>
      </c>
      <c r="E210" s="81">
        <f t="shared" si="27"/>
        <v>0</v>
      </c>
      <c r="F210" s="81">
        <f t="shared" si="24"/>
        <v>3.8553410402780187E-25</v>
      </c>
      <c r="G210" s="81">
        <f t="shared" si="25"/>
        <v>4.5878558379308421E-23</v>
      </c>
      <c r="H210" s="81">
        <f t="shared" si="28"/>
        <v>3.8553410402780265E-25</v>
      </c>
      <c r="I210" s="81">
        <f t="shared" si="29"/>
        <v>3.8553410402780265E-25</v>
      </c>
      <c r="J210" s="81">
        <f t="shared" si="26"/>
        <v>202882.16861906796</v>
      </c>
      <c r="K210" s="81">
        <f t="shared" si="30"/>
        <v>202882.16861906796</v>
      </c>
    </row>
    <row r="211" spans="2:11" ht="20" customHeight="1" x14ac:dyDescent="0.35">
      <c r="B211" s="80">
        <f t="shared" si="31"/>
        <v>184</v>
      </c>
      <c r="C211" s="81">
        <f t="shared" si="22"/>
        <v>0</v>
      </c>
      <c r="D211" s="81">
        <f t="shared" si="23"/>
        <v>0</v>
      </c>
      <c r="E211" s="81">
        <f t="shared" si="27"/>
        <v>0</v>
      </c>
      <c r="F211" s="81">
        <f t="shared" si="24"/>
        <v>3.2127842002316887E-27</v>
      </c>
      <c r="G211" s="81">
        <f t="shared" si="25"/>
        <v>3.8232131982757096E-25</v>
      </c>
      <c r="H211" s="81">
        <f t="shared" si="28"/>
        <v>3.2127842002316826E-27</v>
      </c>
      <c r="I211" s="81">
        <f t="shared" si="29"/>
        <v>3.2127842002316826E-27</v>
      </c>
      <c r="J211" s="81">
        <f t="shared" si="26"/>
        <v>203217.24501525224</v>
      </c>
      <c r="K211" s="81">
        <f t="shared" si="30"/>
        <v>203217.24501525224</v>
      </c>
    </row>
    <row r="212" spans="2:11" ht="20" customHeight="1" x14ac:dyDescent="0.35">
      <c r="B212" s="80">
        <f t="shared" si="31"/>
        <v>185</v>
      </c>
      <c r="C212" s="81">
        <f t="shared" si="22"/>
        <v>0</v>
      </c>
      <c r="D212" s="81">
        <f t="shared" si="23"/>
        <v>0</v>
      </c>
      <c r="E212" s="81">
        <f t="shared" si="27"/>
        <v>0</v>
      </c>
      <c r="F212" s="81">
        <f t="shared" si="24"/>
        <v>2.6773201668597354E-29</v>
      </c>
      <c r="G212" s="81">
        <f t="shared" si="25"/>
        <v>3.1860109985630853E-27</v>
      </c>
      <c r="H212" s="81">
        <f t="shared" si="28"/>
        <v>2.6773201668597331E-29</v>
      </c>
      <c r="I212" s="81">
        <f t="shared" si="29"/>
        <v>2.6773201668597331E-29</v>
      </c>
      <c r="J212" s="81">
        <f t="shared" si="26"/>
        <v>203552.87481734715</v>
      </c>
      <c r="K212" s="81">
        <f t="shared" si="30"/>
        <v>203552.87481734715</v>
      </c>
    </row>
    <row r="213" spans="2:11" ht="20" customHeight="1" x14ac:dyDescent="0.35">
      <c r="B213" s="80">
        <f t="shared" si="31"/>
        <v>186</v>
      </c>
      <c r="C213" s="81">
        <f t="shared" si="22"/>
        <v>0</v>
      </c>
      <c r="D213" s="81">
        <f t="shared" si="23"/>
        <v>0</v>
      </c>
      <c r="E213" s="81">
        <f t="shared" si="27"/>
        <v>0</v>
      </c>
      <c r="F213" s="81">
        <f t="shared" si="24"/>
        <v>2.2311001390497775E-31</v>
      </c>
      <c r="G213" s="81">
        <f t="shared" si="25"/>
        <v>2.6550091654692355E-29</v>
      </c>
      <c r="H213" s="81">
        <f t="shared" si="28"/>
        <v>2.2311001390497626E-31</v>
      </c>
      <c r="I213" s="81">
        <f t="shared" si="29"/>
        <v>2.2311001390497626E-31</v>
      </c>
      <c r="J213" s="81">
        <f t="shared" si="26"/>
        <v>203889.0589393476</v>
      </c>
      <c r="K213" s="81">
        <f t="shared" si="30"/>
        <v>203889.0589393476</v>
      </c>
    </row>
    <row r="214" spans="2:11" ht="20" customHeight="1" x14ac:dyDescent="0.35">
      <c r="B214" s="80">
        <f t="shared" si="31"/>
        <v>187</v>
      </c>
      <c r="C214" s="81">
        <f t="shared" si="22"/>
        <v>0</v>
      </c>
      <c r="D214" s="81">
        <f t="shared" si="23"/>
        <v>0</v>
      </c>
      <c r="E214" s="81">
        <f t="shared" si="27"/>
        <v>0</v>
      </c>
      <c r="F214" s="81">
        <f t="shared" si="24"/>
        <v>1.8592501158748023E-33</v>
      </c>
      <c r="G214" s="81">
        <f t="shared" si="25"/>
        <v>2.2125076378910144E-31</v>
      </c>
      <c r="H214" s="81">
        <f t="shared" si="28"/>
        <v>1.8592501158748197E-33</v>
      </c>
      <c r="I214" s="81">
        <f t="shared" si="29"/>
        <v>1.8592501158748197E-33</v>
      </c>
      <c r="J214" s="81">
        <f t="shared" si="26"/>
        <v>204225.79829675794</v>
      </c>
      <c r="K214" s="81">
        <f t="shared" si="30"/>
        <v>204225.79829675794</v>
      </c>
    </row>
    <row r="215" spans="2:11" ht="20" customHeight="1" x14ac:dyDescent="0.35">
      <c r="B215" s="80">
        <f t="shared" si="31"/>
        <v>188</v>
      </c>
      <c r="C215" s="81">
        <f t="shared" si="22"/>
        <v>0</v>
      </c>
      <c r="D215" s="81">
        <f t="shared" si="23"/>
        <v>0</v>
      </c>
      <c r="E215" s="81">
        <f t="shared" si="27"/>
        <v>0</v>
      </c>
      <c r="F215" s="81">
        <f t="shared" si="24"/>
        <v>1.5493750965623498E-35</v>
      </c>
      <c r="G215" s="81">
        <f t="shared" si="25"/>
        <v>1.8437563649091962E-33</v>
      </c>
      <c r="H215" s="81">
        <f t="shared" si="28"/>
        <v>1.5493750965623498E-35</v>
      </c>
      <c r="I215" s="81">
        <f t="shared" si="29"/>
        <v>1.5493750965623498E-35</v>
      </c>
      <c r="J215" s="81">
        <f t="shared" si="26"/>
        <v>204563.09380659461</v>
      </c>
      <c r="K215" s="81">
        <f t="shared" si="30"/>
        <v>204563.09380659461</v>
      </c>
    </row>
    <row r="216" spans="2:11" ht="20" customHeight="1" x14ac:dyDescent="0.35">
      <c r="B216" s="80">
        <f t="shared" si="31"/>
        <v>189</v>
      </c>
      <c r="C216" s="81">
        <f t="shared" si="22"/>
        <v>0</v>
      </c>
      <c r="D216" s="81">
        <f t="shared" si="23"/>
        <v>0</v>
      </c>
      <c r="E216" s="81">
        <f t="shared" si="27"/>
        <v>0</v>
      </c>
      <c r="F216" s="81">
        <f t="shared" si="24"/>
        <v>1.2911459138019582E-37</v>
      </c>
      <c r="G216" s="81">
        <f t="shared" si="25"/>
        <v>1.5364636374243303E-35</v>
      </c>
      <c r="H216" s="81">
        <f t="shared" si="28"/>
        <v>1.2911459138019457E-37</v>
      </c>
      <c r="I216" s="81">
        <f t="shared" si="29"/>
        <v>1.2911459138019457E-37</v>
      </c>
      <c r="J216" s="81">
        <f t="shared" si="26"/>
        <v>204900.94638738854</v>
      </c>
      <c r="K216" s="81">
        <f t="shared" si="30"/>
        <v>204900.94638738854</v>
      </c>
    </row>
    <row r="217" spans="2:11" ht="20" customHeight="1" x14ac:dyDescent="0.35">
      <c r="B217" s="80">
        <f t="shared" si="31"/>
        <v>190</v>
      </c>
      <c r="C217" s="81">
        <f t="shared" si="22"/>
        <v>0</v>
      </c>
      <c r="D217" s="81">
        <f t="shared" si="23"/>
        <v>0</v>
      </c>
      <c r="E217" s="81">
        <f t="shared" si="27"/>
        <v>0</v>
      </c>
      <c r="F217" s="81">
        <f t="shared" si="24"/>
        <v>1.0759549281682881E-39</v>
      </c>
      <c r="G217" s="81">
        <f t="shared" si="25"/>
        <v>1.2803863645202627E-37</v>
      </c>
      <c r="H217" s="81">
        <f t="shared" si="28"/>
        <v>1.0759549281682964E-39</v>
      </c>
      <c r="I217" s="81">
        <f t="shared" si="29"/>
        <v>1.0759549281682964E-39</v>
      </c>
      <c r="J217" s="81">
        <f t="shared" si="26"/>
        <v>205239.35695918772</v>
      </c>
      <c r="K217" s="81">
        <f t="shared" si="30"/>
        <v>205239.35695918772</v>
      </c>
    </row>
    <row r="218" spans="2:11" ht="20" customHeight="1" x14ac:dyDescent="0.35">
      <c r="B218" s="80">
        <f t="shared" si="31"/>
        <v>191</v>
      </c>
      <c r="C218" s="81">
        <f t="shared" si="22"/>
        <v>0</v>
      </c>
      <c r="D218" s="81">
        <f t="shared" si="23"/>
        <v>0</v>
      </c>
      <c r="E218" s="81">
        <f t="shared" si="27"/>
        <v>0</v>
      </c>
      <c r="F218" s="81">
        <f t="shared" si="24"/>
        <v>8.9662910680691365E-42</v>
      </c>
      <c r="G218" s="81">
        <f t="shared" si="25"/>
        <v>1.0669886371002273E-39</v>
      </c>
      <c r="H218" s="81">
        <f t="shared" si="28"/>
        <v>8.9662910680690715E-42</v>
      </c>
      <c r="I218" s="81">
        <f t="shared" si="29"/>
        <v>8.9662910680690715E-42</v>
      </c>
      <c r="J218" s="81">
        <f t="shared" si="26"/>
        <v>205578.32644355964</v>
      </c>
      <c r="K218" s="81">
        <f t="shared" si="30"/>
        <v>205578.32644355964</v>
      </c>
    </row>
    <row r="219" spans="2:11" ht="20" customHeight="1" x14ac:dyDescent="0.35">
      <c r="B219" s="80">
        <f t="shared" si="31"/>
        <v>192</v>
      </c>
      <c r="C219" s="81">
        <f t="shared" si="22"/>
        <v>0</v>
      </c>
      <c r="D219" s="81">
        <f t="shared" si="23"/>
        <v>0</v>
      </c>
      <c r="E219" s="81">
        <f t="shared" si="27"/>
        <v>0</v>
      </c>
      <c r="F219" s="81">
        <f t="shared" si="24"/>
        <v>7.4719092233908927E-44</v>
      </c>
      <c r="G219" s="81">
        <f t="shared" si="25"/>
        <v>8.8915719758351631E-42</v>
      </c>
      <c r="H219" s="81">
        <f t="shared" si="28"/>
        <v>7.4719092233908419E-44</v>
      </c>
      <c r="I219" s="81">
        <f t="shared" si="29"/>
        <v>7.4719092233908419E-44</v>
      </c>
      <c r="J219" s="81">
        <f t="shared" si="26"/>
        <v>205917.85576359386</v>
      </c>
      <c r="K219" s="81">
        <f t="shared" si="30"/>
        <v>205917.85576359386</v>
      </c>
    </row>
    <row r="220" spans="2:11" ht="20" customHeight="1" x14ac:dyDescent="0.35">
      <c r="B220" s="80">
        <f t="shared" si="31"/>
        <v>193</v>
      </c>
      <c r="C220" s="81">
        <f t="shared" ref="C220:C283" si="32">$E$14/12*E219</f>
        <v>0</v>
      </c>
      <c r="D220" s="81">
        <f t="shared" ref="D220:D283" si="33">IF(E219&lt;($E$15-C220),E219-C220,$E$15-C220)</f>
        <v>0</v>
      </c>
      <c r="E220" s="81">
        <f t="shared" si="27"/>
        <v>0</v>
      </c>
      <c r="F220" s="81">
        <f t="shared" ref="F220:F283" si="34">$E$22/12*H219</f>
        <v>6.2265910194923683E-46</v>
      </c>
      <c r="G220" s="81">
        <f t="shared" ref="G220:G283" si="35">IF(H219&lt;($E$24-F220),H219-F220,$E$24-F220)</f>
        <v>7.4096433131959181E-44</v>
      </c>
      <c r="H220" s="81">
        <f t="shared" si="28"/>
        <v>6.2265910194923815E-46</v>
      </c>
      <c r="I220" s="81">
        <f t="shared" si="29"/>
        <v>6.2265910194923815E-46</v>
      </c>
      <c r="J220" s="81">
        <f t="shared" ref="J220:J283" si="36">J219*(1+(((1+$E$8)^(1/12))-1))</f>
        <v>206257.94584390451</v>
      </c>
      <c r="K220" s="81">
        <f t="shared" si="30"/>
        <v>206257.94584390451</v>
      </c>
    </row>
    <row r="221" spans="2:11" ht="20" customHeight="1" x14ac:dyDescent="0.35">
      <c r="B221" s="80">
        <f t="shared" si="31"/>
        <v>194</v>
      </c>
      <c r="C221" s="81">
        <f t="shared" si="32"/>
        <v>0</v>
      </c>
      <c r="D221" s="81">
        <f t="shared" si="33"/>
        <v>0</v>
      </c>
      <c r="E221" s="81">
        <f t="shared" ref="E221:E284" si="37">IF(E220&lt;=0,0,E220-D221)</f>
        <v>0</v>
      </c>
      <c r="F221" s="81">
        <f t="shared" si="34"/>
        <v>5.1888258495769847E-48</v>
      </c>
      <c r="G221" s="81">
        <f t="shared" si="35"/>
        <v>6.1747027609966116E-46</v>
      </c>
      <c r="H221" s="81">
        <f t="shared" ref="H221:H284" si="38">IF(H220&lt;=0,0,H220-G221)</f>
        <v>5.188825849576995E-48</v>
      </c>
      <c r="I221" s="81">
        <f t="shared" ref="I221:I284" si="39">H221+E221</f>
        <v>5.188825849576995E-48</v>
      </c>
      <c r="J221" s="81">
        <f t="shared" si="36"/>
        <v>206598.59761063277</v>
      </c>
      <c r="K221" s="81">
        <f t="shared" ref="K221:K284" si="40">J221-I221</f>
        <v>206598.59761063277</v>
      </c>
    </row>
    <row r="222" spans="2:11" ht="20" customHeight="1" x14ac:dyDescent="0.35">
      <c r="B222" s="80">
        <f t="shared" ref="B222:B285" si="41">B221+1</f>
        <v>195</v>
      </c>
      <c r="C222" s="81">
        <f t="shared" si="32"/>
        <v>0</v>
      </c>
      <c r="D222" s="81">
        <f t="shared" si="33"/>
        <v>0</v>
      </c>
      <c r="E222" s="81">
        <f t="shared" si="37"/>
        <v>0</v>
      </c>
      <c r="F222" s="81">
        <f t="shared" si="34"/>
        <v>4.3240215413141627E-50</v>
      </c>
      <c r="G222" s="81">
        <f t="shared" si="35"/>
        <v>5.1455856341638535E-48</v>
      </c>
      <c r="H222" s="81">
        <f t="shared" si="38"/>
        <v>4.3240215413141503E-50</v>
      </c>
      <c r="I222" s="81">
        <f t="shared" si="39"/>
        <v>4.3240215413141503E-50</v>
      </c>
      <c r="J222" s="81">
        <f t="shared" si="36"/>
        <v>206939.81199144945</v>
      </c>
      <c r="K222" s="81">
        <f t="shared" si="40"/>
        <v>206939.81199144945</v>
      </c>
    </row>
    <row r="223" spans="2:11" ht="20" customHeight="1" x14ac:dyDescent="0.35">
      <c r="B223" s="80">
        <f t="shared" si="41"/>
        <v>196</v>
      </c>
      <c r="C223" s="81">
        <f t="shared" si="32"/>
        <v>0</v>
      </c>
      <c r="D223" s="81">
        <f t="shared" si="33"/>
        <v>0</v>
      </c>
      <c r="E223" s="81">
        <f t="shared" si="37"/>
        <v>0</v>
      </c>
      <c r="F223" s="81">
        <f t="shared" si="34"/>
        <v>3.6033512844284586E-52</v>
      </c>
      <c r="G223" s="81">
        <f t="shared" si="35"/>
        <v>4.2879880284698658E-50</v>
      </c>
      <c r="H223" s="81">
        <f t="shared" si="38"/>
        <v>3.6033512844284586E-52</v>
      </c>
      <c r="I223" s="81">
        <f t="shared" si="39"/>
        <v>3.6033512844284586E-52</v>
      </c>
      <c r="J223" s="81">
        <f t="shared" si="36"/>
        <v>207281.58991555742</v>
      </c>
      <c r="K223" s="81">
        <f t="shared" si="40"/>
        <v>207281.58991555742</v>
      </c>
    </row>
    <row r="224" spans="2:11" ht="20" customHeight="1" x14ac:dyDescent="0.35">
      <c r="B224" s="80">
        <f t="shared" si="41"/>
        <v>197</v>
      </c>
      <c r="C224" s="81">
        <f t="shared" si="32"/>
        <v>0</v>
      </c>
      <c r="D224" s="81">
        <f t="shared" si="33"/>
        <v>0</v>
      </c>
      <c r="E224" s="81">
        <f t="shared" si="37"/>
        <v>0</v>
      </c>
      <c r="F224" s="81">
        <f t="shared" si="34"/>
        <v>3.0027927370237157E-54</v>
      </c>
      <c r="G224" s="81">
        <f t="shared" si="35"/>
        <v>3.5733233570582217E-52</v>
      </c>
      <c r="H224" s="81">
        <f t="shared" si="38"/>
        <v>3.0027927370236908E-54</v>
      </c>
      <c r="I224" s="81">
        <f t="shared" si="39"/>
        <v>3.0027927370236908E-54</v>
      </c>
      <c r="J224" s="81">
        <f t="shared" si="36"/>
        <v>207623.93231369424</v>
      </c>
      <c r="K224" s="81">
        <f t="shared" si="40"/>
        <v>207623.93231369424</v>
      </c>
    </row>
    <row r="225" spans="2:11" ht="20" customHeight="1" x14ac:dyDescent="0.35">
      <c r="B225" s="80">
        <f t="shared" si="41"/>
        <v>198</v>
      </c>
      <c r="C225" s="81">
        <f t="shared" si="32"/>
        <v>0</v>
      </c>
      <c r="D225" s="81">
        <f t="shared" si="33"/>
        <v>0</v>
      </c>
      <c r="E225" s="81">
        <f t="shared" si="37"/>
        <v>0</v>
      </c>
      <c r="F225" s="81">
        <f t="shared" si="34"/>
        <v>2.5023272808530758E-56</v>
      </c>
      <c r="G225" s="81">
        <f t="shared" si="35"/>
        <v>2.9777694642151601E-54</v>
      </c>
      <c r="H225" s="81">
        <f t="shared" si="38"/>
        <v>2.5023272808530641E-56</v>
      </c>
      <c r="I225" s="81">
        <f t="shared" si="39"/>
        <v>2.5023272808530641E-56</v>
      </c>
      <c r="J225" s="81">
        <f t="shared" si="36"/>
        <v>207966.84011813469</v>
      </c>
      <c r="K225" s="81">
        <f t="shared" si="40"/>
        <v>207966.84011813469</v>
      </c>
    </row>
    <row r="226" spans="2:11" ht="20" customHeight="1" x14ac:dyDescent="0.35">
      <c r="B226" s="80">
        <f t="shared" si="41"/>
        <v>199</v>
      </c>
      <c r="C226" s="81">
        <f t="shared" si="32"/>
        <v>0</v>
      </c>
      <c r="D226" s="81">
        <f t="shared" si="33"/>
        <v>0</v>
      </c>
      <c r="E226" s="81">
        <f t="shared" si="37"/>
        <v>0</v>
      </c>
      <c r="F226" s="81">
        <f t="shared" si="34"/>
        <v>2.0852727340442202E-58</v>
      </c>
      <c r="G226" s="81">
        <f t="shared" si="35"/>
        <v>2.481474553512622E-56</v>
      </c>
      <c r="H226" s="81">
        <f t="shared" si="38"/>
        <v>2.085272734044205E-58</v>
      </c>
      <c r="I226" s="81">
        <f t="shared" si="39"/>
        <v>2.085272734044205E-58</v>
      </c>
      <c r="J226" s="81">
        <f t="shared" si="36"/>
        <v>208310.31426269322</v>
      </c>
      <c r="K226" s="81">
        <f t="shared" si="40"/>
        <v>208310.31426269322</v>
      </c>
    </row>
    <row r="227" spans="2:11" ht="20" customHeight="1" x14ac:dyDescent="0.35">
      <c r="B227" s="80">
        <f t="shared" si="41"/>
        <v>200</v>
      </c>
      <c r="C227" s="81">
        <f t="shared" si="32"/>
        <v>0</v>
      </c>
      <c r="D227" s="81">
        <f t="shared" si="33"/>
        <v>0</v>
      </c>
      <c r="E227" s="81">
        <f t="shared" si="37"/>
        <v>0</v>
      </c>
      <c r="F227" s="81">
        <f t="shared" si="34"/>
        <v>1.7377272783701707E-60</v>
      </c>
      <c r="G227" s="81">
        <f t="shared" si="35"/>
        <v>2.0678954612605031E-58</v>
      </c>
      <c r="H227" s="81">
        <f t="shared" si="38"/>
        <v>1.7377272783701826E-60</v>
      </c>
      <c r="I227" s="81">
        <f t="shared" si="39"/>
        <v>1.7377272783701826E-60</v>
      </c>
      <c r="J227" s="81">
        <f t="shared" si="36"/>
        <v>208654.3556827266</v>
      </c>
      <c r="K227" s="81">
        <f t="shared" si="40"/>
        <v>208654.3556827266</v>
      </c>
    </row>
    <row r="228" spans="2:11" ht="20" customHeight="1" x14ac:dyDescent="0.35">
      <c r="B228" s="80">
        <f t="shared" si="41"/>
        <v>201</v>
      </c>
      <c r="C228" s="81">
        <f t="shared" si="32"/>
        <v>0</v>
      </c>
      <c r="D228" s="81">
        <f t="shared" si="33"/>
        <v>0</v>
      </c>
      <c r="E228" s="81">
        <f t="shared" si="37"/>
        <v>0</v>
      </c>
      <c r="F228" s="81">
        <f t="shared" si="34"/>
        <v>1.4481060653084854E-62</v>
      </c>
      <c r="G228" s="81">
        <f t="shared" si="35"/>
        <v>1.7232462177170977E-60</v>
      </c>
      <c r="H228" s="81">
        <f t="shared" si="38"/>
        <v>1.4481060653084873E-62</v>
      </c>
      <c r="I228" s="81">
        <f t="shared" si="39"/>
        <v>1.4481060653084873E-62</v>
      </c>
      <c r="J228" s="81">
        <f t="shared" si="36"/>
        <v>208998.96531513639</v>
      </c>
      <c r="K228" s="81">
        <f t="shared" si="40"/>
        <v>208998.96531513639</v>
      </c>
    </row>
    <row r="229" spans="2:11" ht="20" customHeight="1" x14ac:dyDescent="0.35">
      <c r="B229" s="80">
        <f t="shared" si="41"/>
        <v>202</v>
      </c>
      <c r="C229" s="81">
        <f t="shared" si="32"/>
        <v>0</v>
      </c>
      <c r="D229" s="81">
        <f t="shared" si="33"/>
        <v>0</v>
      </c>
      <c r="E229" s="81">
        <f t="shared" si="37"/>
        <v>0</v>
      </c>
      <c r="F229" s="81">
        <f t="shared" si="34"/>
        <v>1.2067550544237394E-64</v>
      </c>
      <c r="G229" s="81">
        <f t="shared" si="35"/>
        <v>1.43603851476425E-62</v>
      </c>
      <c r="H229" s="81">
        <f t="shared" si="38"/>
        <v>1.2067550544237308E-64</v>
      </c>
      <c r="I229" s="81">
        <f t="shared" si="39"/>
        <v>1.2067550544237308E-64</v>
      </c>
      <c r="J229" s="81">
        <f t="shared" si="36"/>
        <v>209344.14409837153</v>
      </c>
      <c r="K229" s="81">
        <f t="shared" si="40"/>
        <v>209344.14409837153</v>
      </c>
    </row>
    <row r="230" spans="2:11" ht="20" customHeight="1" x14ac:dyDescent="0.35">
      <c r="B230" s="80">
        <f t="shared" si="41"/>
        <v>203</v>
      </c>
      <c r="C230" s="81">
        <f t="shared" si="32"/>
        <v>0</v>
      </c>
      <c r="D230" s="81">
        <f t="shared" si="33"/>
        <v>0</v>
      </c>
      <c r="E230" s="81">
        <f t="shared" si="37"/>
        <v>0</v>
      </c>
      <c r="F230" s="81">
        <f t="shared" si="34"/>
        <v>1.0056292120197756E-66</v>
      </c>
      <c r="G230" s="81">
        <f t="shared" si="35"/>
        <v>1.1966987623035331E-64</v>
      </c>
      <c r="H230" s="81">
        <f t="shared" si="38"/>
        <v>1.0056292120197746E-66</v>
      </c>
      <c r="I230" s="81">
        <f t="shared" si="39"/>
        <v>1.0056292120197746E-66</v>
      </c>
      <c r="J230" s="81">
        <f t="shared" si="36"/>
        <v>209689.89297243088</v>
      </c>
      <c r="K230" s="81">
        <f t="shared" si="40"/>
        <v>209689.89297243088</v>
      </c>
    </row>
    <row r="231" spans="2:11" ht="20" customHeight="1" x14ac:dyDescent="0.35">
      <c r="B231" s="80">
        <f t="shared" si="41"/>
        <v>204</v>
      </c>
      <c r="C231" s="81">
        <f t="shared" si="32"/>
        <v>0</v>
      </c>
      <c r="D231" s="81">
        <f t="shared" si="33"/>
        <v>0</v>
      </c>
      <c r="E231" s="81">
        <f t="shared" si="37"/>
        <v>0</v>
      </c>
      <c r="F231" s="81">
        <f t="shared" si="34"/>
        <v>8.3802434334981215E-69</v>
      </c>
      <c r="G231" s="81">
        <f t="shared" si="35"/>
        <v>9.9724896858627649E-67</v>
      </c>
      <c r="H231" s="81">
        <f t="shared" si="38"/>
        <v>8.3802434334980598E-69</v>
      </c>
      <c r="I231" s="81">
        <f t="shared" si="39"/>
        <v>8.3802434334980598E-69</v>
      </c>
      <c r="J231" s="81">
        <f t="shared" si="36"/>
        <v>210036.2128788658</v>
      </c>
      <c r="K231" s="81">
        <f t="shared" si="40"/>
        <v>210036.2128788658</v>
      </c>
    </row>
    <row r="232" spans="2:11" ht="20" customHeight="1" x14ac:dyDescent="0.35">
      <c r="B232" s="80">
        <f t="shared" si="41"/>
        <v>205</v>
      </c>
      <c r="C232" s="81">
        <f t="shared" si="32"/>
        <v>0</v>
      </c>
      <c r="D232" s="81">
        <f t="shared" si="33"/>
        <v>0</v>
      </c>
      <c r="E232" s="81">
        <f t="shared" si="37"/>
        <v>0</v>
      </c>
      <c r="F232" s="81">
        <f t="shared" si="34"/>
        <v>6.9835361945817166E-71</v>
      </c>
      <c r="G232" s="81">
        <f t="shared" si="35"/>
        <v>8.3104080715522423E-69</v>
      </c>
      <c r="H232" s="81">
        <f t="shared" si="38"/>
        <v>6.9835361945817439E-71</v>
      </c>
      <c r="I232" s="81">
        <f t="shared" si="39"/>
        <v>6.9835361945817439E-71</v>
      </c>
      <c r="J232" s="81">
        <f t="shared" si="36"/>
        <v>210383.10476078268</v>
      </c>
      <c r="K232" s="81">
        <f t="shared" si="40"/>
        <v>210383.10476078268</v>
      </c>
    </row>
    <row r="233" spans="2:11" ht="20" customHeight="1" x14ac:dyDescent="0.35">
      <c r="B233" s="80">
        <f t="shared" si="41"/>
        <v>206</v>
      </c>
      <c r="C233" s="81">
        <f t="shared" si="32"/>
        <v>0</v>
      </c>
      <c r="D233" s="81">
        <f t="shared" si="33"/>
        <v>0</v>
      </c>
      <c r="E233" s="81">
        <f t="shared" si="37"/>
        <v>0</v>
      </c>
      <c r="F233" s="81">
        <f t="shared" si="34"/>
        <v>5.8196134954847859E-73</v>
      </c>
      <c r="G233" s="81">
        <f t="shared" si="35"/>
        <v>6.9253400596268962E-71</v>
      </c>
      <c r="H233" s="81">
        <f t="shared" si="38"/>
        <v>5.8196134954847759E-73</v>
      </c>
      <c r="I233" s="81">
        <f t="shared" si="39"/>
        <v>5.8196134954847759E-73</v>
      </c>
      <c r="J233" s="81">
        <f t="shared" si="36"/>
        <v>210730.56956284551</v>
      </c>
      <c r="K233" s="81">
        <f t="shared" si="40"/>
        <v>210730.56956284551</v>
      </c>
    </row>
    <row r="234" spans="2:11" ht="20" customHeight="1" x14ac:dyDescent="0.35">
      <c r="B234" s="80">
        <f t="shared" si="41"/>
        <v>207</v>
      </c>
      <c r="C234" s="81">
        <f t="shared" si="32"/>
        <v>0</v>
      </c>
      <c r="D234" s="81">
        <f t="shared" si="33"/>
        <v>0</v>
      </c>
      <c r="E234" s="81">
        <f t="shared" si="37"/>
        <v>0</v>
      </c>
      <c r="F234" s="81">
        <f t="shared" si="34"/>
        <v>4.8496779129039802E-75</v>
      </c>
      <c r="G234" s="81">
        <f t="shared" si="35"/>
        <v>5.7711167163557367E-73</v>
      </c>
      <c r="H234" s="81">
        <f t="shared" si="38"/>
        <v>4.8496779129039212E-75</v>
      </c>
      <c r="I234" s="81">
        <f t="shared" si="39"/>
        <v>4.8496779129039212E-75</v>
      </c>
      <c r="J234" s="81">
        <f t="shared" si="36"/>
        <v>211078.60823127851</v>
      </c>
      <c r="K234" s="81">
        <f t="shared" si="40"/>
        <v>211078.60823127851</v>
      </c>
    </row>
    <row r="235" spans="2:11" ht="20" customHeight="1" x14ac:dyDescent="0.35">
      <c r="B235" s="80">
        <f t="shared" si="41"/>
        <v>208</v>
      </c>
      <c r="C235" s="81">
        <f t="shared" si="32"/>
        <v>0</v>
      </c>
      <c r="D235" s="81">
        <f t="shared" si="33"/>
        <v>0</v>
      </c>
      <c r="E235" s="81">
        <f t="shared" si="37"/>
        <v>0</v>
      </c>
      <c r="F235" s="81">
        <f t="shared" si="34"/>
        <v>4.0413982607532677E-77</v>
      </c>
      <c r="G235" s="81">
        <f t="shared" si="35"/>
        <v>4.8092639302963887E-75</v>
      </c>
      <c r="H235" s="81">
        <f t="shared" si="38"/>
        <v>4.0413982607532546E-77</v>
      </c>
      <c r="I235" s="81">
        <f t="shared" si="39"/>
        <v>4.0413982607532546E-77</v>
      </c>
      <c r="J235" s="81">
        <f t="shared" si="36"/>
        <v>211427.22171386864</v>
      </c>
      <c r="K235" s="81">
        <f t="shared" si="40"/>
        <v>211427.22171386864</v>
      </c>
    </row>
    <row r="236" spans="2:11" ht="20" customHeight="1" x14ac:dyDescent="0.35">
      <c r="B236" s="80">
        <f t="shared" si="41"/>
        <v>209</v>
      </c>
      <c r="C236" s="81">
        <f t="shared" si="32"/>
        <v>0</v>
      </c>
      <c r="D236" s="81">
        <f t="shared" si="33"/>
        <v>0</v>
      </c>
      <c r="E236" s="81">
        <f t="shared" si="37"/>
        <v>0</v>
      </c>
      <c r="F236" s="81">
        <f t="shared" si="34"/>
        <v>3.3678318839610455E-79</v>
      </c>
      <c r="G236" s="81">
        <f t="shared" si="35"/>
        <v>4.0077199419136442E-77</v>
      </c>
      <c r="H236" s="81">
        <f t="shared" si="38"/>
        <v>3.3678318839610455E-79</v>
      </c>
      <c r="I236" s="81">
        <f t="shared" si="39"/>
        <v>3.3678318839610455E-79</v>
      </c>
      <c r="J236" s="81">
        <f t="shared" si="36"/>
        <v>211776.4109599682</v>
      </c>
      <c r="K236" s="81">
        <f t="shared" si="40"/>
        <v>211776.4109599682</v>
      </c>
    </row>
    <row r="237" spans="2:11" ht="20" customHeight="1" x14ac:dyDescent="0.35">
      <c r="B237" s="80">
        <f t="shared" si="41"/>
        <v>210</v>
      </c>
      <c r="C237" s="81">
        <f t="shared" si="32"/>
        <v>0</v>
      </c>
      <c r="D237" s="81">
        <f t="shared" si="33"/>
        <v>0</v>
      </c>
      <c r="E237" s="81">
        <f t="shared" si="37"/>
        <v>0</v>
      </c>
      <c r="F237" s="81">
        <f t="shared" si="34"/>
        <v>2.8065265699675379E-81</v>
      </c>
      <c r="G237" s="81">
        <f t="shared" si="35"/>
        <v>3.3397666182613701E-79</v>
      </c>
      <c r="H237" s="81">
        <f t="shared" si="38"/>
        <v>2.8065265699675379E-81</v>
      </c>
      <c r="I237" s="81">
        <f t="shared" si="39"/>
        <v>2.8065265699675379E-81</v>
      </c>
      <c r="J237" s="81">
        <f t="shared" si="36"/>
        <v>212126.17692049744</v>
      </c>
      <c r="K237" s="81">
        <f t="shared" si="40"/>
        <v>212126.17692049744</v>
      </c>
    </row>
    <row r="238" spans="2:11" ht="20" customHeight="1" x14ac:dyDescent="0.35">
      <c r="B238" s="80">
        <f t="shared" si="41"/>
        <v>211</v>
      </c>
      <c r="C238" s="81">
        <f t="shared" si="32"/>
        <v>0</v>
      </c>
      <c r="D238" s="81">
        <f t="shared" si="33"/>
        <v>0</v>
      </c>
      <c r="E238" s="81">
        <f t="shared" si="37"/>
        <v>0</v>
      </c>
      <c r="F238" s="81">
        <f t="shared" si="34"/>
        <v>2.3387721416396149E-83</v>
      </c>
      <c r="G238" s="81">
        <f t="shared" si="35"/>
        <v>2.7831388485511418E-81</v>
      </c>
      <c r="H238" s="81">
        <f t="shared" si="38"/>
        <v>2.3387721416396149E-83</v>
      </c>
      <c r="I238" s="81">
        <f t="shared" si="39"/>
        <v>2.3387721416396149E-83</v>
      </c>
      <c r="J238" s="81">
        <f t="shared" si="36"/>
        <v>212476.52054794715</v>
      </c>
      <c r="K238" s="81">
        <f t="shared" si="40"/>
        <v>212476.52054794715</v>
      </c>
    </row>
    <row r="239" spans="2:11" ht="20" customHeight="1" x14ac:dyDescent="0.35">
      <c r="B239" s="80">
        <f t="shared" si="41"/>
        <v>212</v>
      </c>
      <c r="C239" s="81">
        <f t="shared" si="32"/>
        <v>0</v>
      </c>
      <c r="D239" s="81">
        <f t="shared" si="33"/>
        <v>0</v>
      </c>
      <c r="E239" s="81">
        <f t="shared" si="37"/>
        <v>0</v>
      </c>
      <c r="F239" s="81">
        <f t="shared" si="34"/>
        <v>1.9489767846996792E-85</v>
      </c>
      <c r="G239" s="81">
        <f t="shared" si="35"/>
        <v>2.3192823737926183E-83</v>
      </c>
      <c r="H239" s="81">
        <f t="shared" si="38"/>
        <v>1.948976784699662E-85</v>
      </c>
      <c r="I239" s="81">
        <f t="shared" si="39"/>
        <v>1.948976784699662E-85</v>
      </c>
      <c r="J239" s="81">
        <f t="shared" si="36"/>
        <v>212827.44279638122</v>
      </c>
      <c r="K239" s="81">
        <f t="shared" si="40"/>
        <v>212827.44279638122</v>
      </c>
    </row>
    <row r="240" spans="2:11" ht="20" customHeight="1" x14ac:dyDescent="0.35">
      <c r="B240" s="80">
        <f t="shared" si="41"/>
        <v>213</v>
      </c>
      <c r="C240" s="81">
        <f t="shared" si="32"/>
        <v>0</v>
      </c>
      <c r="D240" s="81">
        <f t="shared" si="33"/>
        <v>0</v>
      </c>
      <c r="E240" s="81">
        <f t="shared" si="37"/>
        <v>0</v>
      </c>
      <c r="F240" s="81">
        <f t="shared" si="34"/>
        <v>1.6241473205830516E-87</v>
      </c>
      <c r="G240" s="81">
        <f t="shared" si="35"/>
        <v>1.9327353114938314E-85</v>
      </c>
      <c r="H240" s="81">
        <f t="shared" si="38"/>
        <v>1.6241473205830612E-87</v>
      </c>
      <c r="I240" s="81">
        <f t="shared" si="39"/>
        <v>1.6241473205830612E-87</v>
      </c>
      <c r="J240" s="81">
        <f t="shared" si="36"/>
        <v>213178.94462143921</v>
      </c>
      <c r="K240" s="81">
        <f t="shared" si="40"/>
        <v>213178.94462143921</v>
      </c>
    </row>
    <row r="241" spans="2:11" ht="20" customHeight="1" x14ac:dyDescent="0.35">
      <c r="B241" s="80">
        <f t="shared" si="41"/>
        <v>214</v>
      </c>
      <c r="C241" s="81">
        <f t="shared" si="32"/>
        <v>0</v>
      </c>
      <c r="D241" s="81">
        <f t="shared" si="33"/>
        <v>0</v>
      </c>
      <c r="E241" s="81">
        <f t="shared" si="37"/>
        <v>0</v>
      </c>
      <c r="F241" s="81">
        <f t="shared" si="34"/>
        <v>1.3534561004858843E-89</v>
      </c>
      <c r="G241" s="81">
        <f t="shared" si="35"/>
        <v>1.6106127595782023E-87</v>
      </c>
      <c r="H241" s="81">
        <f t="shared" si="38"/>
        <v>1.3534561004858918E-89</v>
      </c>
      <c r="I241" s="81">
        <f t="shared" si="39"/>
        <v>1.3534561004858918E-89</v>
      </c>
      <c r="J241" s="81">
        <f t="shared" si="36"/>
        <v>213531.02698033905</v>
      </c>
      <c r="K241" s="81">
        <f t="shared" si="40"/>
        <v>213531.02698033905</v>
      </c>
    </row>
    <row r="242" spans="2:11" ht="20" customHeight="1" x14ac:dyDescent="0.35">
      <c r="B242" s="80">
        <f t="shared" si="41"/>
        <v>215</v>
      </c>
      <c r="C242" s="81">
        <f t="shared" si="32"/>
        <v>0</v>
      </c>
      <c r="D242" s="81">
        <f t="shared" si="33"/>
        <v>0</v>
      </c>
      <c r="E242" s="81">
        <f t="shared" si="37"/>
        <v>0</v>
      </c>
      <c r="F242" s="81">
        <f t="shared" si="34"/>
        <v>1.1278800837382431E-91</v>
      </c>
      <c r="G242" s="81">
        <f t="shared" si="35"/>
        <v>1.3421772996485093E-89</v>
      </c>
      <c r="H242" s="81">
        <f t="shared" si="38"/>
        <v>1.127880083738249E-91</v>
      </c>
      <c r="I242" s="81">
        <f t="shared" si="39"/>
        <v>1.127880083738249E-91</v>
      </c>
      <c r="J242" s="81">
        <f t="shared" si="36"/>
        <v>213883.69083187962</v>
      </c>
      <c r="K242" s="81">
        <f t="shared" si="40"/>
        <v>213883.69083187962</v>
      </c>
    </row>
    <row r="243" spans="2:11" ht="20" customHeight="1" x14ac:dyDescent="0.35">
      <c r="B243" s="80">
        <f t="shared" si="41"/>
        <v>216</v>
      </c>
      <c r="C243" s="81">
        <f t="shared" si="32"/>
        <v>0</v>
      </c>
      <c r="D243" s="81">
        <f t="shared" si="33"/>
        <v>0</v>
      </c>
      <c r="E243" s="81">
        <f t="shared" si="37"/>
        <v>0</v>
      </c>
      <c r="F243" s="81">
        <f t="shared" si="34"/>
        <v>9.3990006978187413E-94</v>
      </c>
      <c r="G243" s="81">
        <f t="shared" si="35"/>
        <v>1.1184810830404303E-91</v>
      </c>
      <c r="H243" s="81">
        <f t="shared" si="38"/>
        <v>9.399000697818687E-94</v>
      </c>
      <c r="I243" s="81">
        <f t="shared" si="39"/>
        <v>9.399000697818687E-94</v>
      </c>
      <c r="J243" s="81">
        <f t="shared" si="36"/>
        <v>214236.93713644324</v>
      </c>
      <c r="K243" s="81">
        <f t="shared" si="40"/>
        <v>214236.93713644324</v>
      </c>
    </row>
    <row r="244" spans="2:11" ht="20" customHeight="1" x14ac:dyDescent="0.35">
      <c r="B244" s="80">
        <f t="shared" si="41"/>
        <v>217</v>
      </c>
      <c r="C244" s="81">
        <f t="shared" si="32"/>
        <v>0</v>
      </c>
      <c r="D244" s="81">
        <f t="shared" si="33"/>
        <v>0</v>
      </c>
      <c r="E244" s="81">
        <f t="shared" si="37"/>
        <v>0</v>
      </c>
      <c r="F244" s="81">
        <f t="shared" si="34"/>
        <v>7.8325005815155723E-96</v>
      </c>
      <c r="G244" s="81">
        <f t="shared" si="35"/>
        <v>9.3206756920035308E-94</v>
      </c>
      <c r="H244" s="81">
        <f t="shared" si="38"/>
        <v>7.8325005815156222E-96</v>
      </c>
      <c r="I244" s="81">
        <f t="shared" si="39"/>
        <v>7.8325005815156222E-96</v>
      </c>
      <c r="J244" s="81">
        <f t="shared" si="36"/>
        <v>214590.76685599846</v>
      </c>
      <c r="K244" s="81">
        <f t="shared" si="40"/>
        <v>214590.76685599846</v>
      </c>
    </row>
    <row r="245" spans="2:11" ht="20" customHeight="1" x14ac:dyDescent="0.35">
      <c r="B245" s="80">
        <f t="shared" si="41"/>
        <v>218</v>
      </c>
      <c r="C245" s="81">
        <f t="shared" si="32"/>
        <v>0</v>
      </c>
      <c r="D245" s="81">
        <f t="shared" si="33"/>
        <v>0</v>
      </c>
      <c r="E245" s="81">
        <f t="shared" si="37"/>
        <v>0</v>
      </c>
      <c r="F245" s="81">
        <f t="shared" si="34"/>
        <v>6.5270838179296857E-98</v>
      </c>
      <c r="G245" s="81">
        <f t="shared" si="35"/>
        <v>7.7672297433363257E-96</v>
      </c>
      <c r="H245" s="81">
        <f t="shared" si="38"/>
        <v>6.5270838179296519E-98</v>
      </c>
      <c r="I245" s="81">
        <f t="shared" si="39"/>
        <v>6.5270838179296519E-98</v>
      </c>
      <c r="J245" s="81">
        <f t="shared" si="36"/>
        <v>214945.18095410254</v>
      </c>
      <c r="K245" s="81">
        <f t="shared" si="40"/>
        <v>214945.18095410254</v>
      </c>
    </row>
    <row r="246" spans="2:11" ht="20" customHeight="1" x14ac:dyDescent="0.35">
      <c r="B246" s="80">
        <f t="shared" si="41"/>
        <v>219</v>
      </c>
      <c r="C246" s="81">
        <f t="shared" si="32"/>
        <v>0</v>
      </c>
      <c r="D246" s="81">
        <f t="shared" si="33"/>
        <v>0</v>
      </c>
      <c r="E246" s="81">
        <f t="shared" si="37"/>
        <v>0</v>
      </c>
      <c r="F246" s="81">
        <f t="shared" si="34"/>
        <v>5.4392365149413768E-100</v>
      </c>
      <c r="G246" s="81">
        <f t="shared" si="35"/>
        <v>6.4726914527802376E-98</v>
      </c>
      <c r="H246" s="81">
        <f t="shared" si="38"/>
        <v>5.4392365149414285E-100</v>
      </c>
      <c r="I246" s="81">
        <f t="shared" si="39"/>
        <v>5.4392365149414285E-100</v>
      </c>
      <c r="J246" s="81">
        <f t="shared" si="36"/>
        <v>215300.1803959042</v>
      </c>
      <c r="K246" s="81">
        <f t="shared" si="40"/>
        <v>215300.1803959042</v>
      </c>
    </row>
    <row r="247" spans="2:11" ht="20" customHeight="1" x14ac:dyDescent="0.35">
      <c r="B247" s="80">
        <f t="shared" si="41"/>
        <v>220</v>
      </c>
      <c r="C247" s="81">
        <f t="shared" si="32"/>
        <v>0</v>
      </c>
      <c r="D247" s="81">
        <f t="shared" si="33"/>
        <v>0</v>
      </c>
      <c r="E247" s="81">
        <f t="shared" si="37"/>
        <v>0</v>
      </c>
      <c r="F247" s="81">
        <f t="shared" si="34"/>
        <v>4.5326970957845237E-102</v>
      </c>
      <c r="G247" s="81">
        <f t="shared" si="35"/>
        <v>5.3939095439835836E-100</v>
      </c>
      <c r="H247" s="81">
        <f t="shared" si="38"/>
        <v>4.5326970957844967E-102</v>
      </c>
      <c r="I247" s="81">
        <f t="shared" si="39"/>
        <v>4.5326970957844967E-102</v>
      </c>
      <c r="J247" s="81">
        <f t="shared" si="36"/>
        <v>215655.76614814613</v>
      </c>
      <c r="K247" s="81">
        <f t="shared" si="40"/>
        <v>215655.76614814613</v>
      </c>
    </row>
    <row r="248" spans="2:11" ht="20" customHeight="1" x14ac:dyDescent="0.35">
      <c r="B248" s="80">
        <f t="shared" si="41"/>
        <v>221</v>
      </c>
      <c r="C248" s="81">
        <f t="shared" si="32"/>
        <v>0</v>
      </c>
      <c r="D248" s="81">
        <f t="shared" si="33"/>
        <v>0</v>
      </c>
      <c r="E248" s="81">
        <f t="shared" si="37"/>
        <v>0</v>
      </c>
      <c r="F248" s="81">
        <f t="shared" si="34"/>
        <v>3.7772475798204139E-104</v>
      </c>
      <c r="G248" s="81">
        <f t="shared" si="35"/>
        <v>4.4949246199862926E-102</v>
      </c>
      <c r="H248" s="81">
        <f t="shared" si="38"/>
        <v>3.7772475798204139E-104</v>
      </c>
      <c r="I248" s="81">
        <f t="shared" si="39"/>
        <v>3.7772475798204139E-104</v>
      </c>
      <c r="J248" s="81">
        <f t="shared" si="36"/>
        <v>216011.93917916768</v>
      </c>
      <c r="K248" s="81">
        <f t="shared" si="40"/>
        <v>216011.93917916768</v>
      </c>
    </row>
    <row r="249" spans="2:11" ht="20" customHeight="1" x14ac:dyDescent="0.35">
      <c r="B249" s="80">
        <f t="shared" si="41"/>
        <v>222</v>
      </c>
      <c r="C249" s="81">
        <f t="shared" si="32"/>
        <v>0</v>
      </c>
      <c r="D249" s="81">
        <f t="shared" si="33"/>
        <v>0</v>
      </c>
      <c r="E249" s="81">
        <f t="shared" si="37"/>
        <v>0</v>
      </c>
      <c r="F249" s="81">
        <f t="shared" si="34"/>
        <v>3.1477063165170115E-106</v>
      </c>
      <c r="G249" s="81">
        <f t="shared" si="35"/>
        <v>3.7457705166552435E-104</v>
      </c>
      <c r="H249" s="81">
        <f t="shared" si="38"/>
        <v>3.1477063165170405E-106</v>
      </c>
      <c r="I249" s="81">
        <f t="shared" si="39"/>
        <v>3.1477063165170405E-106</v>
      </c>
      <c r="J249" s="81">
        <f t="shared" si="36"/>
        <v>216368.70045890752</v>
      </c>
      <c r="K249" s="81">
        <f t="shared" si="40"/>
        <v>216368.70045890752</v>
      </c>
    </row>
    <row r="250" spans="2:11" ht="20" customHeight="1" x14ac:dyDescent="0.35">
      <c r="B250" s="80">
        <f t="shared" si="41"/>
        <v>223</v>
      </c>
      <c r="C250" s="81">
        <f t="shared" si="32"/>
        <v>0</v>
      </c>
      <c r="D250" s="81">
        <f t="shared" si="33"/>
        <v>0</v>
      </c>
      <c r="E250" s="81">
        <f t="shared" si="37"/>
        <v>0</v>
      </c>
      <c r="F250" s="81">
        <f t="shared" si="34"/>
        <v>2.6230885970975337E-108</v>
      </c>
      <c r="G250" s="81">
        <f t="shared" si="35"/>
        <v>3.1214754305460653E-106</v>
      </c>
      <c r="H250" s="81">
        <f t="shared" si="38"/>
        <v>2.6230885970975273E-108</v>
      </c>
      <c r="I250" s="81">
        <f t="shared" si="39"/>
        <v>2.6230885970975273E-108</v>
      </c>
      <c r="J250" s="81">
        <f t="shared" si="36"/>
        <v>216726.05095890624</v>
      </c>
      <c r="K250" s="81">
        <f t="shared" si="40"/>
        <v>216726.05095890624</v>
      </c>
    </row>
    <row r="251" spans="2:11" ht="20" customHeight="1" x14ac:dyDescent="0.35">
      <c r="B251" s="80">
        <f t="shared" si="41"/>
        <v>224</v>
      </c>
      <c r="C251" s="81">
        <f t="shared" si="32"/>
        <v>0</v>
      </c>
      <c r="D251" s="81">
        <f t="shared" si="33"/>
        <v>0</v>
      </c>
      <c r="E251" s="81">
        <f t="shared" si="37"/>
        <v>0</v>
      </c>
      <c r="F251" s="81">
        <f t="shared" si="34"/>
        <v>2.1859071642479393E-110</v>
      </c>
      <c r="G251" s="81">
        <f t="shared" si="35"/>
        <v>2.6012295254550478E-108</v>
      </c>
      <c r="H251" s="81">
        <f t="shared" si="38"/>
        <v>2.185907164247952E-110</v>
      </c>
      <c r="I251" s="81">
        <f t="shared" si="39"/>
        <v>2.185907164247952E-110</v>
      </c>
      <c r="J251" s="81">
        <f t="shared" si="36"/>
        <v>217083.99165230899</v>
      </c>
      <c r="K251" s="81">
        <f t="shared" si="40"/>
        <v>217083.99165230899</v>
      </c>
    </row>
    <row r="252" spans="2:11" ht="20" customHeight="1" x14ac:dyDescent="0.35">
      <c r="B252" s="80">
        <f t="shared" si="41"/>
        <v>225</v>
      </c>
      <c r="C252" s="81">
        <f t="shared" si="32"/>
        <v>0</v>
      </c>
      <c r="D252" s="81">
        <f t="shared" si="33"/>
        <v>0</v>
      </c>
      <c r="E252" s="81">
        <f t="shared" si="37"/>
        <v>0</v>
      </c>
      <c r="F252" s="81">
        <f t="shared" si="34"/>
        <v>1.8215893035399601E-112</v>
      </c>
      <c r="G252" s="81">
        <f t="shared" si="35"/>
        <v>2.1676912712125523E-110</v>
      </c>
      <c r="H252" s="81">
        <f t="shared" si="38"/>
        <v>1.8215893035399718E-112</v>
      </c>
      <c r="I252" s="81">
        <f t="shared" si="39"/>
        <v>1.8215893035399718E-112</v>
      </c>
      <c r="J252" s="81">
        <f t="shared" si="36"/>
        <v>217442.52351386816</v>
      </c>
      <c r="K252" s="81">
        <f t="shared" si="40"/>
        <v>217442.52351386816</v>
      </c>
    </row>
    <row r="253" spans="2:11" ht="20" customHeight="1" x14ac:dyDescent="0.35">
      <c r="B253" s="80">
        <f t="shared" si="41"/>
        <v>226</v>
      </c>
      <c r="C253" s="81">
        <f t="shared" si="32"/>
        <v>0</v>
      </c>
      <c r="D253" s="81">
        <f t="shared" si="33"/>
        <v>0</v>
      </c>
      <c r="E253" s="81">
        <f t="shared" si="37"/>
        <v>0</v>
      </c>
      <c r="F253" s="81">
        <f t="shared" si="34"/>
        <v>1.5179910862833098E-114</v>
      </c>
      <c r="G253" s="81">
        <f t="shared" si="35"/>
        <v>1.8064093926771388E-112</v>
      </c>
      <c r="H253" s="81">
        <f t="shared" si="38"/>
        <v>1.5179910862833083E-114</v>
      </c>
      <c r="I253" s="81">
        <f t="shared" si="39"/>
        <v>1.5179910862833083E-114</v>
      </c>
      <c r="J253" s="81">
        <f t="shared" si="36"/>
        <v>217801.64751994601</v>
      </c>
      <c r="K253" s="81">
        <f t="shared" si="40"/>
        <v>217801.64751994601</v>
      </c>
    </row>
    <row r="254" spans="2:11" ht="20" customHeight="1" x14ac:dyDescent="0.35">
      <c r="B254" s="80">
        <f t="shared" si="41"/>
        <v>227</v>
      </c>
      <c r="C254" s="81">
        <f t="shared" si="32"/>
        <v>0</v>
      </c>
      <c r="D254" s="81">
        <f t="shared" si="33"/>
        <v>0</v>
      </c>
      <c r="E254" s="81">
        <f t="shared" si="37"/>
        <v>0</v>
      </c>
      <c r="F254" s="81">
        <f t="shared" si="34"/>
        <v>1.2649925719027569E-116</v>
      </c>
      <c r="G254" s="81">
        <f t="shared" si="35"/>
        <v>1.5053411605642808E-114</v>
      </c>
      <c r="H254" s="81">
        <f t="shared" si="38"/>
        <v>1.2649925719027497E-116</v>
      </c>
      <c r="I254" s="81">
        <f t="shared" si="39"/>
        <v>1.2649925719027497E-116</v>
      </c>
      <c r="J254" s="81">
        <f t="shared" si="36"/>
        <v>218161.36464851737</v>
      </c>
      <c r="K254" s="81">
        <f t="shared" si="40"/>
        <v>218161.36464851737</v>
      </c>
    </row>
    <row r="255" spans="2:11" ht="20" customHeight="1" x14ac:dyDescent="0.35">
      <c r="B255" s="80">
        <f t="shared" si="41"/>
        <v>228</v>
      </c>
      <c r="C255" s="81">
        <f t="shared" si="32"/>
        <v>0</v>
      </c>
      <c r="D255" s="81">
        <f t="shared" si="33"/>
        <v>0</v>
      </c>
      <c r="E255" s="81">
        <f t="shared" si="37"/>
        <v>0</v>
      </c>
      <c r="F255" s="81">
        <f t="shared" si="34"/>
        <v>1.0541604765856248E-118</v>
      </c>
      <c r="G255" s="81">
        <f t="shared" si="35"/>
        <v>1.2544509671368935E-116</v>
      </c>
      <c r="H255" s="81">
        <f t="shared" si="38"/>
        <v>1.054160476585621E-118</v>
      </c>
      <c r="I255" s="81">
        <f t="shared" si="39"/>
        <v>1.054160476585621E-118</v>
      </c>
      <c r="J255" s="81">
        <f t="shared" si="36"/>
        <v>218521.67587917225</v>
      </c>
      <c r="K255" s="81">
        <f t="shared" si="40"/>
        <v>218521.67587917225</v>
      </c>
    </row>
    <row r="256" spans="2:11" ht="20" customHeight="1" x14ac:dyDescent="0.35">
      <c r="B256" s="80">
        <f t="shared" si="41"/>
        <v>229</v>
      </c>
      <c r="C256" s="81">
        <f t="shared" si="32"/>
        <v>0</v>
      </c>
      <c r="D256" s="81">
        <f t="shared" si="33"/>
        <v>0</v>
      </c>
      <c r="E256" s="81">
        <f t="shared" si="37"/>
        <v>0</v>
      </c>
      <c r="F256" s="81">
        <f t="shared" si="34"/>
        <v>8.7846706382135084E-121</v>
      </c>
      <c r="G256" s="81">
        <f t="shared" si="35"/>
        <v>1.0453758059474075E-118</v>
      </c>
      <c r="H256" s="81">
        <f t="shared" si="38"/>
        <v>8.7846706382134792E-121</v>
      </c>
      <c r="I256" s="81">
        <f t="shared" si="39"/>
        <v>8.7846706382134792E-121</v>
      </c>
      <c r="J256" s="81">
        <f t="shared" si="36"/>
        <v>218882.58219311858</v>
      </c>
      <c r="K256" s="81">
        <f t="shared" si="40"/>
        <v>218882.58219311858</v>
      </c>
    </row>
    <row r="257" spans="2:11" ht="20" customHeight="1" x14ac:dyDescent="0.35">
      <c r="B257" s="80">
        <f t="shared" si="41"/>
        <v>230</v>
      </c>
      <c r="C257" s="81">
        <f t="shared" si="32"/>
        <v>0</v>
      </c>
      <c r="D257" s="81">
        <f t="shared" si="33"/>
        <v>0</v>
      </c>
      <c r="E257" s="81">
        <f t="shared" si="37"/>
        <v>0</v>
      </c>
      <c r="F257" s="81">
        <f t="shared" si="34"/>
        <v>7.320558865177899E-123</v>
      </c>
      <c r="G257" s="81">
        <f t="shared" si="35"/>
        <v>8.7114650495617008E-121</v>
      </c>
      <c r="H257" s="81">
        <f t="shared" si="38"/>
        <v>7.3205588651778305E-123</v>
      </c>
      <c r="I257" s="81">
        <f t="shared" si="39"/>
        <v>7.3205588651778305E-123</v>
      </c>
      <c r="J257" s="81">
        <f t="shared" si="36"/>
        <v>219244.08457318475</v>
      </c>
      <c r="K257" s="81">
        <f t="shared" si="40"/>
        <v>219244.08457318475</v>
      </c>
    </row>
    <row r="258" spans="2:11" ht="20" customHeight="1" x14ac:dyDescent="0.35">
      <c r="B258" s="80">
        <f t="shared" si="41"/>
        <v>231</v>
      </c>
      <c r="C258" s="81">
        <f t="shared" si="32"/>
        <v>0</v>
      </c>
      <c r="D258" s="81">
        <f t="shared" si="33"/>
        <v>0</v>
      </c>
      <c r="E258" s="81">
        <f t="shared" si="37"/>
        <v>0</v>
      </c>
      <c r="F258" s="81">
        <f t="shared" si="34"/>
        <v>6.1004657209815253E-125</v>
      </c>
      <c r="G258" s="81">
        <f t="shared" si="35"/>
        <v>7.2595542079680156E-123</v>
      </c>
      <c r="H258" s="81">
        <f t="shared" si="38"/>
        <v>6.1004657209814896E-125</v>
      </c>
      <c r="I258" s="81">
        <f t="shared" si="39"/>
        <v>6.1004657209814896E-125</v>
      </c>
      <c r="J258" s="81">
        <f t="shared" si="36"/>
        <v>219606.18400382245</v>
      </c>
      <c r="K258" s="81">
        <f t="shared" si="40"/>
        <v>219606.18400382245</v>
      </c>
    </row>
    <row r="259" spans="2:11" ht="20" customHeight="1" x14ac:dyDescent="0.35">
      <c r="B259" s="80">
        <f t="shared" si="41"/>
        <v>232</v>
      </c>
      <c r="C259" s="81">
        <f t="shared" si="32"/>
        <v>0</v>
      </c>
      <c r="D259" s="81">
        <f t="shared" si="33"/>
        <v>0</v>
      </c>
      <c r="E259" s="81">
        <f t="shared" si="37"/>
        <v>0</v>
      </c>
      <c r="F259" s="81">
        <f t="shared" si="34"/>
        <v>5.0837214341512413E-127</v>
      </c>
      <c r="G259" s="81">
        <f t="shared" si="35"/>
        <v>6.0496285066399773E-125</v>
      </c>
      <c r="H259" s="81">
        <f t="shared" si="38"/>
        <v>5.0837214341512273E-127</v>
      </c>
      <c r="I259" s="81">
        <f t="shared" si="39"/>
        <v>5.0837214341512273E-127</v>
      </c>
      <c r="J259" s="81">
        <f t="shared" si="36"/>
        <v>219968.8814711092</v>
      </c>
      <c r="K259" s="81">
        <f t="shared" si="40"/>
        <v>219968.8814711092</v>
      </c>
    </row>
    <row r="260" spans="2:11" ht="20" customHeight="1" x14ac:dyDescent="0.35">
      <c r="B260" s="80">
        <f t="shared" si="41"/>
        <v>233</v>
      </c>
      <c r="C260" s="81">
        <f t="shared" si="32"/>
        <v>0</v>
      </c>
      <c r="D260" s="81">
        <f t="shared" si="33"/>
        <v>0</v>
      </c>
      <c r="E260" s="81">
        <f t="shared" si="37"/>
        <v>0</v>
      </c>
      <c r="F260" s="81">
        <f t="shared" si="34"/>
        <v>4.2364345284593558E-129</v>
      </c>
      <c r="G260" s="81">
        <f t="shared" si="35"/>
        <v>5.0413570888666338E-127</v>
      </c>
      <c r="H260" s="81">
        <f t="shared" si="38"/>
        <v>4.2364345284593506E-129</v>
      </c>
      <c r="I260" s="81">
        <f t="shared" si="39"/>
        <v>4.2364345284593506E-129</v>
      </c>
      <c r="J260" s="81">
        <f t="shared" si="36"/>
        <v>220332.17796275119</v>
      </c>
      <c r="K260" s="81">
        <f t="shared" si="40"/>
        <v>220332.17796275119</v>
      </c>
    </row>
    <row r="261" spans="2:11" ht="20" customHeight="1" x14ac:dyDescent="0.35">
      <c r="B261" s="80">
        <f t="shared" si="41"/>
        <v>234</v>
      </c>
      <c r="C261" s="81">
        <f t="shared" si="32"/>
        <v>0</v>
      </c>
      <c r="D261" s="81">
        <f t="shared" si="33"/>
        <v>0</v>
      </c>
      <c r="E261" s="81">
        <f t="shared" si="37"/>
        <v>0</v>
      </c>
      <c r="F261" s="81">
        <f t="shared" si="34"/>
        <v>3.5303621070494587E-131</v>
      </c>
      <c r="G261" s="81">
        <f t="shared" si="35"/>
        <v>4.2011309073888559E-129</v>
      </c>
      <c r="H261" s="81">
        <f t="shared" si="38"/>
        <v>3.5303621070494717E-131</v>
      </c>
      <c r="I261" s="81">
        <f t="shared" si="39"/>
        <v>3.5303621070494717E-131</v>
      </c>
      <c r="J261" s="81">
        <f t="shared" si="36"/>
        <v>220696.07446808583</v>
      </c>
      <c r="K261" s="81">
        <f t="shared" si="40"/>
        <v>220696.07446808583</v>
      </c>
    </row>
    <row r="262" spans="2:11" ht="20" customHeight="1" x14ac:dyDescent="0.35">
      <c r="B262" s="80">
        <f t="shared" si="41"/>
        <v>235</v>
      </c>
      <c r="C262" s="81">
        <f t="shared" si="32"/>
        <v>0</v>
      </c>
      <c r="D262" s="81">
        <f t="shared" si="33"/>
        <v>0</v>
      </c>
      <c r="E262" s="81">
        <f t="shared" si="37"/>
        <v>0</v>
      </c>
      <c r="F262" s="81">
        <f t="shared" si="34"/>
        <v>2.9419684225412263E-133</v>
      </c>
      <c r="G262" s="81">
        <f t="shared" si="35"/>
        <v>3.5009424228240596E-131</v>
      </c>
      <c r="H262" s="81">
        <f t="shared" si="38"/>
        <v>2.9419684225412064E-133</v>
      </c>
      <c r="I262" s="81">
        <f t="shared" si="39"/>
        <v>2.9419684225412064E-133</v>
      </c>
      <c r="J262" s="81">
        <f t="shared" si="36"/>
        <v>221060.57197808451</v>
      </c>
      <c r="K262" s="81">
        <f t="shared" si="40"/>
        <v>221060.57197808451</v>
      </c>
    </row>
    <row r="263" spans="2:11" ht="20" customHeight="1" x14ac:dyDescent="0.35">
      <c r="B263" s="80">
        <f t="shared" si="41"/>
        <v>236</v>
      </c>
      <c r="C263" s="81">
        <f t="shared" si="32"/>
        <v>0</v>
      </c>
      <c r="D263" s="81">
        <f t="shared" si="33"/>
        <v>0</v>
      </c>
      <c r="E263" s="81">
        <f t="shared" si="37"/>
        <v>0</v>
      </c>
      <c r="F263" s="81">
        <f t="shared" si="34"/>
        <v>2.4516403521176718E-135</v>
      </c>
      <c r="G263" s="81">
        <f t="shared" si="35"/>
        <v>2.9174520190200297E-133</v>
      </c>
      <c r="H263" s="81">
        <f t="shared" si="38"/>
        <v>2.4516403521176642E-135</v>
      </c>
      <c r="I263" s="81">
        <f t="shared" si="39"/>
        <v>2.4516403521176642E-135</v>
      </c>
      <c r="J263" s="81">
        <f t="shared" si="36"/>
        <v>221425.6714853553</v>
      </c>
      <c r="K263" s="81">
        <f t="shared" si="40"/>
        <v>221425.6714853553</v>
      </c>
    </row>
    <row r="264" spans="2:11" ht="20" customHeight="1" x14ac:dyDescent="0.35">
      <c r="B264" s="80">
        <f t="shared" si="41"/>
        <v>237</v>
      </c>
      <c r="C264" s="81">
        <f t="shared" si="32"/>
        <v>0</v>
      </c>
      <c r="D264" s="81">
        <f t="shared" si="33"/>
        <v>0</v>
      </c>
      <c r="E264" s="81">
        <f t="shared" si="37"/>
        <v>0</v>
      </c>
      <c r="F264" s="81">
        <f t="shared" si="34"/>
        <v>2.0430336267647201E-137</v>
      </c>
      <c r="G264" s="81">
        <f t="shared" si="35"/>
        <v>2.431210015850017E-135</v>
      </c>
      <c r="H264" s="81">
        <f t="shared" si="38"/>
        <v>2.043033626764712E-137</v>
      </c>
      <c r="I264" s="81">
        <f t="shared" si="39"/>
        <v>2.043033626764712E-137</v>
      </c>
      <c r="J264" s="81">
        <f t="shared" si="36"/>
        <v>221791.37398414564</v>
      </c>
      <c r="K264" s="81">
        <f t="shared" si="40"/>
        <v>221791.37398414564</v>
      </c>
    </row>
    <row r="265" spans="2:11" ht="20" customHeight="1" x14ac:dyDescent="0.35">
      <c r="B265" s="80">
        <f t="shared" si="41"/>
        <v>238</v>
      </c>
      <c r="C265" s="81">
        <f t="shared" si="32"/>
        <v>0</v>
      </c>
      <c r="D265" s="81">
        <f t="shared" si="33"/>
        <v>0</v>
      </c>
      <c r="E265" s="81">
        <f t="shared" si="37"/>
        <v>0</v>
      </c>
      <c r="F265" s="81">
        <f t="shared" si="34"/>
        <v>1.7025280223039267E-139</v>
      </c>
      <c r="G265" s="81">
        <f t="shared" si="35"/>
        <v>2.0260083465416727E-137</v>
      </c>
      <c r="H265" s="81">
        <f t="shared" si="38"/>
        <v>1.702528022303933E-139</v>
      </c>
      <c r="I265" s="81">
        <f t="shared" si="39"/>
        <v>1.702528022303933E-139</v>
      </c>
      <c r="J265" s="81">
        <f t="shared" si="36"/>
        <v>222157.68047034505</v>
      </c>
      <c r="K265" s="81">
        <f t="shared" si="40"/>
        <v>222157.68047034505</v>
      </c>
    </row>
    <row r="266" spans="2:11" ht="20" customHeight="1" x14ac:dyDescent="0.35">
      <c r="B266" s="80">
        <f t="shared" si="41"/>
        <v>239</v>
      </c>
      <c r="C266" s="81">
        <f t="shared" si="32"/>
        <v>0</v>
      </c>
      <c r="D266" s="81">
        <f t="shared" si="33"/>
        <v>0</v>
      </c>
      <c r="E266" s="81">
        <f t="shared" si="37"/>
        <v>0</v>
      </c>
      <c r="F266" s="81">
        <f t="shared" si="34"/>
        <v>1.418773351919944E-141</v>
      </c>
      <c r="G266" s="81">
        <f t="shared" si="35"/>
        <v>1.6883402887847336E-139</v>
      </c>
      <c r="H266" s="81">
        <f t="shared" si="38"/>
        <v>1.4187733519199467E-141</v>
      </c>
      <c r="I266" s="81">
        <f t="shared" si="39"/>
        <v>1.4187733519199467E-141</v>
      </c>
      <c r="J266" s="81">
        <f t="shared" si="36"/>
        <v>222524.59194148783</v>
      </c>
      <c r="K266" s="81">
        <f t="shared" si="40"/>
        <v>222524.59194148783</v>
      </c>
    </row>
    <row r="267" spans="2:11" ht="20" customHeight="1" x14ac:dyDescent="0.35">
      <c r="B267" s="80">
        <f t="shared" si="41"/>
        <v>240</v>
      </c>
      <c r="C267" s="81">
        <f t="shared" si="32"/>
        <v>0</v>
      </c>
      <c r="D267" s="81">
        <f t="shared" si="33"/>
        <v>0</v>
      </c>
      <c r="E267" s="81">
        <f t="shared" si="37"/>
        <v>0</v>
      </c>
      <c r="F267" s="81">
        <f t="shared" si="34"/>
        <v>1.1823111265999555E-143</v>
      </c>
      <c r="G267" s="81">
        <f t="shared" si="35"/>
        <v>1.4069502406539471E-141</v>
      </c>
      <c r="H267" s="81">
        <f t="shared" si="38"/>
        <v>1.1823111265999614E-143</v>
      </c>
      <c r="I267" s="81">
        <f t="shared" si="39"/>
        <v>1.1823111265999614E-143</v>
      </c>
      <c r="J267" s="81">
        <f t="shared" si="36"/>
        <v>222892.10939675581</v>
      </c>
      <c r="K267" s="81">
        <f t="shared" si="40"/>
        <v>222892.10939675581</v>
      </c>
    </row>
    <row r="268" spans="2:11" ht="20" customHeight="1" x14ac:dyDescent="0.35">
      <c r="B268" s="80">
        <f t="shared" si="41"/>
        <v>241</v>
      </c>
      <c r="C268" s="81">
        <f t="shared" si="32"/>
        <v>0</v>
      </c>
      <c r="D268" s="81">
        <f t="shared" si="33"/>
        <v>0</v>
      </c>
      <c r="E268" s="81">
        <f t="shared" si="37"/>
        <v>0</v>
      </c>
      <c r="F268" s="81">
        <f t="shared" si="34"/>
        <v>9.8525927216663452E-146</v>
      </c>
      <c r="G268" s="81">
        <f t="shared" si="35"/>
        <v>1.172458533878295E-143</v>
      </c>
      <c r="H268" s="81">
        <f t="shared" si="38"/>
        <v>9.8525927216664359E-146</v>
      </c>
      <c r="I268" s="81">
        <f t="shared" si="39"/>
        <v>9.8525927216664359E-146</v>
      </c>
      <c r="J268" s="81">
        <f t="shared" si="36"/>
        <v>223260.23383698106</v>
      </c>
      <c r="K268" s="81">
        <f t="shared" si="40"/>
        <v>223260.23383698106</v>
      </c>
    </row>
    <row r="269" spans="2:11" ht="20" customHeight="1" x14ac:dyDescent="0.35">
      <c r="B269" s="80">
        <f t="shared" si="41"/>
        <v>242</v>
      </c>
      <c r="C269" s="81">
        <f t="shared" si="32"/>
        <v>0</v>
      </c>
      <c r="D269" s="81">
        <f t="shared" si="33"/>
        <v>0</v>
      </c>
      <c r="E269" s="81">
        <f t="shared" si="37"/>
        <v>0</v>
      </c>
      <c r="F269" s="81">
        <f t="shared" si="34"/>
        <v>8.2104939347220301E-148</v>
      </c>
      <c r="G269" s="81">
        <f t="shared" si="35"/>
        <v>9.7704877823192152E-146</v>
      </c>
      <c r="H269" s="81">
        <f t="shared" si="38"/>
        <v>8.2104939347220774E-148</v>
      </c>
      <c r="I269" s="81">
        <f t="shared" si="39"/>
        <v>8.2104939347220774E-148</v>
      </c>
      <c r="J269" s="81">
        <f t="shared" si="36"/>
        <v>223628.96626464857</v>
      </c>
      <c r="K269" s="81">
        <f t="shared" si="40"/>
        <v>223628.96626464857</v>
      </c>
    </row>
    <row r="270" spans="2:11" ht="20" customHeight="1" x14ac:dyDescent="0.35">
      <c r="B270" s="80">
        <f t="shared" si="41"/>
        <v>243</v>
      </c>
      <c r="C270" s="81">
        <f t="shared" si="32"/>
        <v>0</v>
      </c>
      <c r="D270" s="81">
        <f t="shared" si="33"/>
        <v>0</v>
      </c>
      <c r="E270" s="81">
        <f t="shared" si="37"/>
        <v>0</v>
      </c>
      <c r="F270" s="81">
        <f t="shared" si="34"/>
        <v>6.8420782789350642E-150</v>
      </c>
      <c r="G270" s="81">
        <f t="shared" si="35"/>
        <v>8.1420731519327261E-148</v>
      </c>
      <c r="H270" s="81">
        <f t="shared" si="38"/>
        <v>6.8420782789351293E-150</v>
      </c>
      <c r="I270" s="81">
        <f t="shared" si="39"/>
        <v>6.8420782789351293E-150</v>
      </c>
      <c r="J270" s="81">
        <f t="shared" si="36"/>
        <v>223998.30768389901</v>
      </c>
      <c r="K270" s="81">
        <f t="shared" si="40"/>
        <v>223998.30768389901</v>
      </c>
    </row>
    <row r="271" spans="2:11" ht="20" customHeight="1" x14ac:dyDescent="0.35">
      <c r="B271" s="80">
        <f t="shared" si="41"/>
        <v>244</v>
      </c>
      <c r="C271" s="81">
        <f t="shared" si="32"/>
        <v>0</v>
      </c>
      <c r="D271" s="81">
        <f t="shared" si="33"/>
        <v>0</v>
      </c>
      <c r="E271" s="81">
        <f t="shared" si="37"/>
        <v>0</v>
      </c>
      <c r="F271" s="81">
        <f t="shared" si="34"/>
        <v>5.7017318991126081E-152</v>
      </c>
      <c r="G271" s="81">
        <f t="shared" si="35"/>
        <v>6.7850609599440034E-150</v>
      </c>
      <c r="H271" s="81">
        <f t="shared" si="38"/>
        <v>5.701731899112586E-152</v>
      </c>
      <c r="I271" s="81">
        <f t="shared" si="39"/>
        <v>5.701731899112586E-152</v>
      </c>
      <c r="J271" s="81">
        <f t="shared" si="36"/>
        <v>224368.25910053152</v>
      </c>
      <c r="K271" s="81">
        <f t="shared" si="40"/>
        <v>224368.25910053152</v>
      </c>
    </row>
    <row r="272" spans="2:11" ht="20" customHeight="1" x14ac:dyDescent="0.35">
      <c r="B272" s="80">
        <f t="shared" si="41"/>
        <v>245</v>
      </c>
      <c r="C272" s="81">
        <f t="shared" si="32"/>
        <v>0</v>
      </c>
      <c r="D272" s="81">
        <f t="shared" si="33"/>
        <v>0</v>
      </c>
      <c r="E272" s="81">
        <f t="shared" si="37"/>
        <v>0</v>
      </c>
      <c r="F272" s="81">
        <f t="shared" si="34"/>
        <v>4.7514432492604881E-154</v>
      </c>
      <c r="G272" s="81">
        <f t="shared" si="35"/>
        <v>5.654217466619981E-152</v>
      </c>
      <c r="H272" s="81">
        <f t="shared" si="38"/>
        <v>4.7514432492605053E-154</v>
      </c>
      <c r="I272" s="81">
        <f t="shared" si="39"/>
        <v>4.7514432492605053E-154</v>
      </c>
      <c r="J272" s="81">
        <f t="shared" si="36"/>
        <v>224738.82152200636</v>
      </c>
      <c r="K272" s="81">
        <f t="shared" si="40"/>
        <v>224738.82152200636</v>
      </c>
    </row>
    <row r="273" spans="2:11" ht="20" customHeight="1" x14ac:dyDescent="0.35">
      <c r="B273" s="80">
        <f t="shared" si="41"/>
        <v>246</v>
      </c>
      <c r="C273" s="81">
        <f t="shared" si="32"/>
        <v>0</v>
      </c>
      <c r="D273" s="81">
        <f t="shared" si="33"/>
        <v>0</v>
      </c>
      <c r="E273" s="81">
        <f t="shared" si="37"/>
        <v>0</v>
      </c>
      <c r="F273" s="81">
        <f t="shared" si="34"/>
        <v>3.9595360410504212E-156</v>
      </c>
      <c r="G273" s="81">
        <f t="shared" si="35"/>
        <v>4.7118478888500009E-154</v>
      </c>
      <c r="H273" s="81">
        <f t="shared" si="38"/>
        <v>3.9595360410504388E-156</v>
      </c>
      <c r="I273" s="81">
        <f t="shared" si="39"/>
        <v>3.9595360410504388E-156</v>
      </c>
      <c r="J273" s="81">
        <f t="shared" si="36"/>
        <v>225109.99595744768</v>
      </c>
      <c r="K273" s="81">
        <f t="shared" si="40"/>
        <v>225109.99595744768</v>
      </c>
    </row>
    <row r="274" spans="2:11" ht="20" customHeight="1" x14ac:dyDescent="0.35">
      <c r="B274" s="80">
        <f t="shared" si="41"/>
        <v>247</v>
      </c>
      <c r="C274" s="81">
        <f t="shared" si="32"/>
        <v>0</v>
      </c>
      <c r="D274" s="81">
        <f t="shared" si="33"/>
        <v>0</v>
      </c>
      <c r="E274" s="81">
        <f t="shared" si="37"/>
        <v>0</v>
      </c>
      <c r="F274" s="81">
        <f t="shared" si="34"/>
        <v>3.2996133675420324E-158</v>
      </c>
      <c r="G274" s="81">
        <f t="shared" si="35"/>
        <v>3.9265399073750182E-156</v>
      </c>
      <c r="H274" s="81">
        <f t="shared" si="38"/>
        <v>3.299613367542053E-158</v>
      </c>
      <c r="I274" s="81">
        <f t="shared" si="39"/>
        <v>3.299613367542053E-158</v>
      </c>
      <c r="J274" s="81">
        <f t="shared" si="36"/>
        <v>225481.78341764634</v>
      </c>
      <c r="K274" s="81">
        <f t="shared" si="40"/>
        <v>225481.78341764634</v>
      </c>
    </row>
    <row r="275" spans="2:11" ht="20" customHeight="1" x14ac:dyDescent="0.35">
      <c r="B275" s="80">
        <f t="shared" si="41"/>
        <v>248</v>
      </c>
      <c r="C275" s="81">
        <f t="shared" si="32"/>
        <v>0</v>
      </c>
      <c r="D275" s="81">
        <f t="shared" si="33"/>
        <v>0</v>
      </c>
      <c r="E275" s="81">
        <f t="shared" si="37"/>
        <v>0</v>
      </c>
      <c r="F275" s="81">
        <f t="shared" si="34"/>
        <v>2.7496778062850441E-160</v>
      </c>
      <c r="G275" s="81">
        <f t="shared" si="35"/>
        <v>3.2721165894792024E-158</v>
      </c>
      <c r="H275" s="81">
        <f t="shared" si="38"/>
        <v>2.749677806285063E-160</v>
      </c>
      <c r="I275" s="81">
        <f t="shared" si="39"/>
        <v>2.749677806285063E-160</v>
      </c>
      <c r="J275" s="81">
        <f t="shared" si="36"/>
        <v>225854.18491506253</v>
      </c>
      <c r="K275" s="81">
        <f t="shared" si="40"/>
        <v>225854.18491506253</v>
      </c>
    </row>
    <row r="276" spans="2:11" ht="20" customHeight="1" x14ac:dyDescent="0.35">
      <c r="B276" s="80">
        <f t="shared" si="41"/>
        <v>249</v>
      </c>
      <c r="C276" s="81">
        <f t="shared" si="32"/>
        <v>0</v>
      </c>
      <c r="D276" s="81">
        <f t="shared" si="33"/>
        <v>0</v>
      </c>
      <c r="E276" s="81">
        <f t="shared" si="37"/>
        <v>0</v>
      </c>
      <c r="F276" s="81">
        <f t="shared" si="34"/>
        <v>2.2913981719042193E-162</v>
      </c>
      <c r="G276" s="81">
        <f t="shared" si="35"/>
        <v>2.726763824566021E-160</v>
      </c>
      <c r="H276" s="81">
        <f t="shared" si="38"/>
        <v>2.2913981719042045E-162</v>
      </c>
      <c r="I276" s="81">
        <f t="shared" si="39"/>
        <v>2.2913981719042045E-162</v>
      </c>
      <c r="J276" s="81">
        <f t="shared" si="36"/>
        <v>226227.20146382868</v>
      </c>
      <c r="K276" s="81">
        <f t="shared" si="40"/>
        <v>226227.20146382868</v>
      </c>
    </row>
    <row r="277" spans="2:11" ht="20" customHeight="1" x14ac:dyDescent="0.35">
      <c r="B277" s="80">
        <f t="shared" si="41"/>
        <v>250</v>
      </c>
      <c r="C277" s="81">
        <f t="shared" si="32"/>
        <v>0</v>
      </c>
      <c r="D277" s="81">
        <f t="shared" si="33"/>
        <v>0</v>
      </c>
      <c r="E277" s="81">
        <f t="shared" si="37"/>
        <v>0</v>
      </c>
      <c r="F277" s="81">
        <f t="shared" si="34"/>
        <v>1.9094984765868372E-164</v>
      </c>
      <c r="G277" s="81">
        <f t="shared" si="35"/>
        <v>2.2723031871383362E-162</v>
      </c>
      <c r="H277" s="81">
        <f t="shared" si="38"/>
        <v>1.9094984765868272E-164</v>
      </c>
      <c r="I277" s="81">
        <f t="shared" si="39"/>
        <v>1.9094984765868272E-164</v>
      </c>
      <c r="J277" s="81">
        <f t="shared" si="36"/>
        <v>226600.83407975207</v>
      </c>
      <c r="K277" s="81">
        <f t="shared" si="40"/>
        <v>226600.83407975207</v>
      </c>
    </row>
    <row r="278" spans="2:11" ht="20" customHeight="1" x14ac:dyDescent="0.35">
      <c r="B278" s="80">
        <f t="shared" si="41"/>
        <v>251</v>
      </c>
      <c r="C278" s="81">
        <f t="shared" si="32"/>
        <v>0</v>
      </c>
      <c r="D278" s="81">
        <f t="shared" si="33"/>
        <v>0</v>
      </c>
      <c r="E278" s="81">
        <f t="shared" si="37"/>
        <v>0</v>
      </c>
      <c r="F278" s="81">
        <f t="shared" si="34"/>
        <v>1.5912487304890227E-166</v>
      </c>
      <c r="G278" s="81">
        <f t="shared" si="35"/>
        <v>1.8935859892819371E-164</v>
      </c>
      <c r="H278" s="81">
        <f t="shared" si="38"/>
        <v>1.5912487304890047E-166</v>
      </c>
      <c r="I278" s="81">
        <f t="shared" si="39"/>
        <v>1.5912487304890047E-166</v>
      </c>
      <c r="J278" s="81">
        <f t="shared" si="36"/>
        <v>226975.08378031771</v>
      </c>
      <c r="K278" s="81">
        <f t="shared" si="40"/>
        <v>226975.08378031771</v>
      </c>
    </row>
    <row r="279" spans="2:11" ht="20" customHeight="1" x14ac:dyDescent="0.35">
      <c r="B279" s="80">
        <f t="shared" si="41"/>
        <v>252</v>
      </c>
      <c r="C279" s="81">
        <f t="shared" si="32"/>
        <v>0</v>
      </c>
      <c r="D279" s="81">
        <f t="shared" si="33"/>
        <v>0</v>
      </c>
      <c r="E279" s="81">
        <f t="shared" si="37"/>
        <v>0</v>
      </c>
      <c r="F279" s="81">
        <f t="shared" si="34"/>
        <v>1.3260406087408372E-168</v>
      </c>
      <c r="G279" s="81">
        <f t="shared" si="35"/>
        <v>1.5779883244015964E-166</v>
      </c>
      <c r="H279" s="81">
        <f t="shared" si="38"/>
        <v>1.3260406087408292E-168</v>
      </c>
      <c r="I279" s="81">
        <f t="shared" si="39"/>
        <v>1.3260406087408292E-168</v>
      </c>
      <c r="J279" s="81">
        <f t="shared" si="36"/>
        <v>227349.95158469107</v>
      </c>
      <c r="K279" s="81">
        <f t="shared" si="40"/>
        <v>227349.95158469107</v>
      </c>
    </row>
    <row r="280" spans="2:11" ht="20" customHeight="1" x14ac:dyDescent="0.35">
      <c r="B280" s="80">
        <f t="shared" si="41"/>
        <v>253</v>
      </c>
      <c r="C280" s="81">
        <f t="shared" si="32"/>
        <v>0</v>
      </c>
      <c r="D280" s="81">
        <f t="shared" si="33"/>
        <v>0</v>
      </c>
      <c r="E280" s="81">
        <f t="shared" si="37"/>
        <v>0</v>
      </c>
      <c r="F280" s="81">
        <f t="shared" si="34"/>
        <v>1.1050338406173576E-170</v>
      </c>
      <c r="G280" s="81">
        <f t="shared" si="35"/>
        <v>1.3149902703346555E-168</v>
      </c>
      <c r="H280" s="81">
        <f t="shared" si="38"/>
        <v>1.1050338406173686E-170</v>
      </c>
      <c r="I280" s="81">
        <f t="shared" si="39"/>
        <v>1.1050338406173686E-170</v>
      </c>
      <c r="J280" s="81">
        <f t="shared" si="36"/>
        <v>227725.43851372082</v>
      </c>
      <c r="K280" s="81">
        <f t="shared" si="40"/>
        <v>227725.43851372082</v>
      </c>
    </row>
    <row r="281" spans="2:11" ht="20" customHeight="1" x14ac:dyDescent="0.35">
      <c r="B281" s="80">
        <f t="shared" si="41"/>
        <v>254</v>
      </c>
      <c r="C281" s="81">
        <f t="shared" si="32"/>
        <v>0</v>
      </c>
      <c r="D281" s="81">
        <f t="shared" si="33"/>
        <v>0</v>
      </c>
      <c r="E281" s="81">
        <f t="shared" si="37"/>
        <v>0</v>
      </c>
      <c r="F281" s="81">
        <f t="shared" si="34"/>
        <v>9.2086153384780722E-173</v>
      </c>
      <c r="G281" s="81">
        <f t="shared" si="35"/>
        <v>1.0958252252788905E-170</v>
      </c>
      <c r="H281" s="81">
        <f t="shared" si="38"/>
        <v>9.2086153384781455E-173</v>
      </c>
      <c r="I281" s="81">
        <f t="shared" si="39"/>
        <v>9.2086153384781455E-173</v>
      </c>
      <c r="J281" s="81">
        <f t="shared" si="36"/>
        <v>228101.54558994167</v>
      </c>
      <c r="K281" s="81">
        <f t="shared" si="40"/>
        <v>228101.54558994167</v>
      </c>
    </row>
    <row r="282" spans="2:11" ht="20" customHeight="1" x14ac:dyDescent="0.35">
      <c r="B282" s="80">
        <f t="shared" si="41"/>
        <v>255</v>
      </c>
      <c r="C282" s="81">
        <f t="shared" si="32"/>
        <v>0</v>
      </c>
      <c r="D282" s="81">
        <f t="shared" si="33"/>
        <v>0</v>
      </c>
      <c r="E282" s="81">
        <f t="shared" si="37"/>
        <v>0</v>
      </c>
      <c r="F282" s="81">
        <f t="shared" si="34"/>
        <v>7.6738461153984546E-175</v>
      </c>
      <c r="G282" s="81">
        <f t="shared" si="35"/>
        <v>9.1318768773241609E-173</v>
      </c>
      <c r="H282" s="81">
        <f t="shared" si="38"/>
        <v>7.6738461153984546E-175</v>
      </c>
      <c r="I282" s="81">
        <f t="shared" si="39"/>
        <v>7.6738461153984546E-175</v>
      </c>
      <c r="J282" s="81">
        <f t="shared" si="36"/>
        <v>228478.27383757712</v>
      </c>
      <c r="K282" s="81">
        <f t="shared" si="40"/>
        <v>228478.27383757712</v>
      </c>
    </row>
    <row r="283" spans="2:11" ht="20" customHeight="1" x14ac:dyDescent="0.35">
      <c r="B283" s="80">
        <f t="shared" si="41"/>
        <v>256</v>
      </c>
      <c r="C283" s="81">
        <f t="shared" si="32"/>
        <v>0</v>
      </c>
      <c r="D283" s="81">
        <f t="shared" si="33"/>
        <v>0</v>
      </c>
      <c r="E283" s="81">
        <f t="shared" si="37"/>
        <v>0</v>
      </c>
      <c r="F283" s="81">
        <f t="shared" si="34"/>
        <v>6.3948717628320451E-177</v>
      </c>
      <c r="G283" s="81">
        <f t="shared" si="35"/>
        <v>7.609897397770134E-175</v>
      </c>
      <c r="H283" s="81">
        <f t="shared" si="38"/>
        <v>6.394871762832053E-177</v>
      </c>
      <c r="I283" s="81">
        <f t="shared" si="39"/>
        <v>6.394871762832053E-177</v>
      </c>
      <c r="J283" s="81">
        <f t="shared" si="36"/>
        <v>228855.62428254227</v>
      </c>
      <c r="K283" s="81">
        <f t="shared" si="40"/>
        <v>228855.62428254227</v>
      </c>
    </row>
    <row r="284" spans="2:11" ht="20" customHeight="1" x14ac:dyDescent="0.35">
      <c r="B284" s="80">
        <f t="shared" si="41"/>
        <v>257</v>
      </c>
      <c r="C284" s="81">
        <f t="shared" ref="C284:C347" si="42">$E$14/12*E283</f>
        <v>0</v>
      </c>
      <c r="D284" s="81">
        <f t="shared" ref="D284:D347" si="43">IF(E283&lt;($E$15-C284),E283-C284,$E$15-C284)</f>
        <v>0</v>
      </c>
      <c r="E284" s="81">
        <f t="shared" si="37"/>
        <v>0</v>
      </c>
      <c r="F284" s="81">
        <f t="shared" ref="F284:F347" si="44">$E$22/12*H283</f>
        <v>5.3290598023600438E-179</v>
      </c>
      <c r="G284" s="81">
        <f t="shared" ref="G284:G347" si="45">IF(H283&lt;($E$24-F284),H283-F284,$E$24-F284)</f>
        <v>6.3415811648084525E-177</v>
      </c>
      <c r="H284" s="81">
        <f t="shared" si="38"/>
        <v>5.32905980236005E-179</v>
      </c>
      <c r="I284" s="81">
        <f t="shared" si="39"/>
        <v>5.32905980236005E-179</v>
      </c>
      <c r="J284" s="81">
        <f t="shared" ref="J284:J347" si="46">J283*(1+(((1+$E$8)^(1/12))-1))</f>
        <v>229233.59795244658</v>
      </c>
      <c r="K284" s="81">
        <f t="shared" si="40"/>
        <v>229233.59795244658</v>
      </c>
    </row>
    <row r="285" spans="2:11" ht="20" customHeight="1" x14ac:dyDescent="0.35">
      <c r="B285" s="80">
        <f t="shared" si="41"/>
        <v>258</v>
      </c>
      <c r="C285" s="81">
        <f t="shared" si="42"/>
        <v>0</v>
      </c>
      <c r="D285" s="81">
        <f t="shared" si="43"/>
        <v>0</v>
      </c>
      <c r="E285" s="81">
        <f t="shared" ref="E285:E348" si="47">IF(E284&lt;=0,0,E284-D285)</f>
        <v>0</v>
      </c>
      <c r="F285" s="81">
        <f t="shared" si="44"/>
        <v>4.4408831686333748E-181</v>
      </c>
      <c r="G285" s="81">
        <f t="shared" si="45"/>
        <v>5.2846509706737159E-179</v>
      </c>
      <c r="H285" s="81">
        <f t="shared" ref="H285:H348" si="48">IF(H284&lt;=0,0,H284-G285)</f>
        <v>4.4408831686334069E-181</v>
      </c>
      <c r="I285" s="81">
        <f t="shared" ref="I285:I348" si="49">H285+E285</f>
        <v>4.4408831686334069E-181</v>
      </c>
      <c r="J285" s="81">
        <f t="shared" si="46"/>
        <v>229612.19587659673</v>
      </c>
      <c r="K285" s="81">
        <f t="shared" ref="K285:K348" si="50">J285-I285</f>
        <v>229612.19587659673</v>
      </c>
    </row>
    <row r="286" spans="2:11" ht="20" customHeight="1" x14ac:dyDescent="0.35">
      <c r="B286" s="80">
        <f t="shared" ref="B286:B349" si="51">B285+1</f>
        <v>259</v>
      </c>
      <c r="C286" s="81">
        <f t="shared" si="42"/>
        <v>0</v>
      </c>
      <c r="D286" s="81">
        <f t="shared" si="43"/>
        <v>0</v>
      </c>
      <c r="E286" s="81">
        <f t="shared" si="47"/>
        <v>0</v>
      </c>
      <c r="F286" s="81">
        <f t="shared" si="44"/>
        <v>3.7007359738611724E-183</v>
      </c>
      <c r="G286" s="81">
        <f t="shared" si="45"/>
        <v>4.4038758088947954E-181</v>
      </c>
      <c r="H286" s="81">
        <f t="shared" si="48"/>
        <v>3.700735973861151E-183</v>
      </c>
      <c r="I286" s="81">
        <f t="shared" si="49"/>
        <v>3.700735973861151E-183</v>
      </c>
      <c r="J286" s="81">
        <f t="shared" si="46"/>
        <v>229991.41908599937</v>
      </c>
      <c r="K286" s="81">
        <f t="shared" si="50"/>
        <v>229991.41908599937</v>
      </c>
    </row>
    <row r="287" spans="2:11" ht="20" customHeight="1" x14ac:dyDescent="0.35">
      <c r="B287" s="80">
        <f t="shared" si="51"/>
        <v>260</v>
      </c>
      <c r="C287" s="81">
        <f t="shared" si="42"/>
        <v>0</v>
      </c>
      <c r="D287" s="81">
        <f t="shared" si="43"/>
        <v>0</v>
      </c>
      <c r="E287" s="81">
        <f t="shared" si="47"/>
        <v>0</v>
      </c>
      <c r="F287" s="81">
        <f t="shared" si="44"/>
        <v>3.0839466448842925E-185</v>
      </c>
      <c r="G287" s="81">
        <f t="shared" si="45"/>
        <v>3.6698965074123082E-183</v>
      </c>
      <c r="H287" s="81">
        <f t="shared" si="48"/>
        <v>3.0839466448842814E-185</v>
      </c>
      <c r="I287" s="81">
        <f t="shared" si="49"/>
        <v>3.0839466448842814E-185</v>
      </c>
      <c r="J287" s="81">
        <f t="shared" si="46"/>
        <v>230371.26861336391</v>
      </c>
      <c r="K287" s="81">
        <f t="shared" si="50"/>
        <v>230371.26861336391</v>
      </c>
    </row>
    <row r="288" spans="2:11" ht="20" customHeight="1" x14ac:dyDescent="0.35">
      <c r="B288" s="80">
        <f t="shared" si="51"/>
        <v>261</v>
      </c>
      <c r="C288" s="81">
        <f t="shared" si="42"/>
        <v>0</v>
      </c>
      <c r="D288" s="81">
        <f t="shared" si="43"/>
        <v>0</v>
      </c>
      <c r="E288" s="81">
        <f t="shared" si="47"/>
        <v>0</v>
      </c>
      <c r="F288" s="81">
        <f t="shared" si="44"/>
        <v>2.5699555374035678E-187</v>
      </c>
      <c r="G288" s="81">
        <f t="shared" si="45"/>
        <v>3.0582470895102457E-185</v>
      </c>
      <c r="H288" s="81">
        <f t="shared" si="48"/>
        <v>2.5699555374035678E-187</v>
      </c>
      <c r="I288" s="81">
        <f t="shared" si="49"/>
        <v>2.5699555374035678E-187</v>
      </c>
      <c r="J288" s="81">
        <f t="shared" si="46"/>
        <v>230751.74549310538</v>
      </c>
      <c r="K288" s="81">
        <f t="shared" si="50"/>
        <v>230751.74549310538</v>
      </c>
    </row>
    <row r="289" spans="2:11" ht="20" customHeight="1" x14ac:dyDescent="0.35">
      <c r="B289" s="80">
        <f t="shared" si="51"/>
        <v>262</v>
      </c>
      <c r="C289" s="81">
        <f t="shared" si="42"/>
        <v>0</v>
      </c>
      <c r="D289" s="81">
        <f t="shared" si="43"/>
        <v>0</v>
      </c>
      <c r="E289" s="81">
        <f t="shared" si="47"/>
        <v>0</v>
      </c>
      <c r="F289" s="81">
        <f t="shared" si="44"/>
        <v>2.1416296145029731E-189</v>
      </c>
      <c r="G289" s="81">
        <f t="shared" si="45"/>
        <v>2.5485392412585379E-187</v>
      </c>
      <c r="H289" s="81">
        <f t="shared" si="48"/>
        <v>2.141629614502997E-189</v>
      </c>
      <c r="I289" s="81">
        <f t="shared" si="49"/>
        <v>2.141629614502997E-189</v>
      </c>
      <c r="J289" s="81">
        <f t="shared" si="46"/>
        <v>231132.85076134725</v>
      </c>
      <c r="K289" s="81">
        <f t="shared" si="50"/>
        <v>231132.85076134725</v>
      </c>
    </row>
    <row r="290" spans="2:11" ht="20" customHeight="1" x14ac:dyDescent="0.35">
      <c r="B290" s="80">
        <f t="shared" si="51"/>
        <v>263</v>
      </c>
      <c r="C290" s="81">
        <f t="shared" si="42"/>
        <v>0</v>
      </c>
      <c r="D290" s="81">
        <f t="shared" si="43"/>
        <v>0</v>
      </c>
      <c r="E290" s="81">
        <f t="shared" si="47"/>
        <v>0</v>
      </c>
      <c r="F290" s="81">
        <f t="shared" si="44"/>
        <v>1.7846913454191641E-191</v>
      </c>
      <c r="G290" s="81">
        <f t="shared" si="45"/>
        <v>2.1237827010488052E-189</v>
      </c>
      <c r="H290" s="81">
        <f t="shared" si="48"/>
        <v>1.7846913454191828E-191</v>
      </c>
      <c r="I290" s="81">
        <f t="shared" si="49"/>
        <v>1.7846913454191828E-191</v>
      </c>
      <c r="J290" s="81">
        <f t="shared" si="46"/>
        <v>231514.58545592421</v>
      </c>
      <c r="K290" s="81">
        <f t="shared" si="50"/>
        <v>231514.58545592421</v>
      </c>
    </row>
    <row r="291" spans="2:11" ht="20" customHeight="1" x14ac:dyDescent="0.35">
      <c r="B291" s="80">
        <f t="shared" si="51"/>
        <v>264</v>
      </c>
      <c r="C291" s="81">
        <f t="shared" si="42"/>
        <v>0</v>
      </c>
      <c r="D291" s="81">
        <f t="shared" si="43"/>
        <v>0</v>
      </c>
      <c r="E291" s="81">
        <f t="shared" si="47"/>
        <v>0</v>
      </c>
      <c r="F291" s="81">
        <f t="shared" si="44"/>
        <v>1.4872427878493191E-193</v>
      </c>
      <c r="G291" s="81">
        <f t="shared" si="45"/>
        <v>1.7698189175406896E-191</v>
      </c>
      <c r="H291" s="81">
        <f t="shared" si="48"/>
        <v>1.4872427878493128E-193</v>
      </c>
      <c r="I291" s="81">
        <f t="shared" si="49"/>
        <v>1.4872427878493128E-193</v>
      </c>
      <c r="J291" s="81">
        <f t="shared" si="46"/>
        <v>231896.95061638503</v>
      </c>
      <c r="K291" s="81">
        <f t="shared" si="50"/>
        <v>231896.95061638503</v>
      </c>
    </row>
    <row r="292" spans="2:11" ht="20" customHeight="1" x14ac:dyDescent="0.35">
      <c r="B292" s="80">
        <f t="shared" si="51"/>
        <v>265</v>
      </c>
      <c r="C292" s="81">
        <f t="shared" si="42"/>
        <v>0</v>
      </c>
      <c r="D292" s="81">
        <f t="shared" si="43"/>
        <v>0</v>
      </c>
      <c r="E292" s="81">
        <f t="shared" si="47"/>
        <v>0</v>
      </c>
      <c r="F292" s="81">
        <f t="shared" si="44"/>
        <v>1.2393689898744274E-195</v>
      </c>
      <c r="G292" s="81">
        <f t="shared" si="45"/>
        <v>1.4748490979505685E-193</v>
      </c>
      <c r="H292" s="81">
        <f t="shared" si="48"/>
        <v>1.2393689898744224E-195</v>
      </c>
      <c r="I292" s="81">
        <f t="shared" si="49"/>
        <v>1.2393689898744224E-195</v>
      </c>
      <c r="J292" s="81">
        <f t="shared" si="46"/>
        <v>232279.94728399537</v>
      </c>
      <c r="K292" s="81">
        <f t="shared" si="50"/>
        <v>232279.94728399537</v>
      </c>
    </row>
    <row r="293" spans="2:11" ht="20" customHeight="1" x14ac:dyDescent="0.35">
      <c r="B293" s="80">
        <f t="shared" si="51"/>
        <v>266</v>
      </c>
      <c r="C293" s="81">
        <f t="shared" si="42"/>
        <v>0</v>
      </c>
      <c r="D293" s="81">
        <f t="shared" si="43"/>
        <v>0</v>
      </c>
      <c r="E293" s="81">
        <f t="shared" si="47"/>
        <v>0</v>
      </c>
      <c r="F293" s="81">
        <f t="shared" si="44"/>
        <v>1.0328074915620186E-197</v>
      </c>
      <c r="G293" s="81">
        <f t="shared" si="45"/>
        <v>1.2290409149588022E-195</v>
      </c>
      <c r="H293" s="81">
        <f t="shared" si="48"/>
        <v>1.03280749156202E-197</v>
      </c>
      <c r="I293" s="81">
        <f t="shared" si="49"/>
        <v>1.03280749156202E-197</v>
      </c>
      <c r="J293" s="81">
        <f t="shared" si="46"/>
        <v>232663.57650174064</v>
      </c>
      <c r="K293" s="81">
        <f t="shared" si="50"/>
        <v>232663.57650174064</v>
      </c>
    </row>
    <row r="294" spans="2:11" ht="20" customHeight="1" x14ac:dyDescent="0.35">
      <c r="B294" s="80">
        <f t="shared" si="51"/>
        <v>267</v>
      </c>
      <c r="C294" s="81">
        <f t="shared" si="42"/>
        <v>0</v>
      </c>
      <c r="D294" s="81">
        <f t="shared" si="43"/>
        <v>0</v>
      </c>
      <c r="E294" s="81">
        <f t="shared" si="47"/>
        <v>0</v>
      </c>
      <c r="F294" s="81">
        <f t="shared" si="44"/>
        <v>8.6067290963501663E-200</v>
      </c>
      <c r="G294" s="81">
        <f t="shared" si="45"/>
        <v>1.0242007624656698E-197</v>
      </c>
      <c r="H294" s="81">
        <f t="shared" si="48"/>
        <v>8.6067290963501663E-200</v>
      </c>
      <c r="I294" s="81">
        <f t="shared" si="49"/>
        <v>8.6067290963501663E-200</v>
      </c>
      <c r="J294" s="81">
        <f t="shared" si="46"/>
        <v>233047.8393143288</v>
      </c>
      <c r="K294" s="81">
        <f t="shared" si="50"/>
        <v>233047.8393143288</v>
      </c>
    </row>
    <row r="295" spans="2:11" ht="20" customHeight="1" x14ac:dyDescent="0.35">
      <c r="B295" s="80">
        <f t="shared" si="51"/>
        <v>268</v>
      </c>
      <c r="C295" s="81">
        <f t="shared" si="42"/>
        <v>0</v>
      </c>
      <c r="D295" s="81">
        <f t="shared" si="43"/>
        <v>0</v>
      </c>
      <c r="E295" s="81">
        <f t="shared" si="47"/>
        <v>0</v>
      </c>
      <c r="F295" s="81">
        <f t="shared" si="44"/>
        <v>7.1722742469584715E-202</v>
      </c>
      <c r="G295" s="81">
        <f t="shared" si="45"/>
        <v>8.5350063538805815E-200</v>
      </c>
      <c r="H295" s="81">
        <f t="shared" si="48"/>
        <v>7.1722742469584796E-202</v>
      </c>
      <c r="I295" s="81">
        <f t="shared" si="49"/>
        <v>7.1722742469584796E-202</v>
      </c>
      <c r="J295" s="81">
        <f t="shared" si="46"/>
        <v>233432.73676819325</v>
      </c>
      <c r="K295" s="81">
        <f t="shared" si="50"/>
        <v>233432.73676819325</v>
      </c>
    </row>
    <row r="296" spans="2:11" ht="20" customHeight="1" x14ac:dyDescent="0.35">
      <c r="B296" s="80">
        <f t="shared" si="51"/>
        <v>269</v>
      </c>
      <c r="C296" s="81">
        <f t="shared" si="42"/>
        <v>0</v>
      </c>
      <c r="D296" s="81">
        <f t="shared" si="43"/>
        <v>0</v>
      </c>
      <c r="E296" s="81">
        <f t="shared" si="47"/>
        <v>0</v>
      </c>
      <c r="F296" s="81">
        <f t="shared" si="44"/>
        <v>5.9768952057987329E-204</v>
      </c>
      <c r="G296" s="81">
        <f t="shared" si="45"/>
        <v>7.1125052949004927E-202</v>
      </c>
      <c r="H296" s="81">
        <f t="shared" si="48"/>
        <v>5.9768952057986968E-204</v>
      </c>
      <c r="I296" s="81">
        <f t="shared" si="49"/>
        <v>5.9768952057986968E-204</v>
      </c>
      <c r="J296" s="81">
        <f t="shared" si="46"/>
        <v>233818.26991149568</v>
      </c>
      <c r="K296" s="81">
        <f t="shared" si="50"/>
        <v>233818.26991149568</v>
      </c>
    </row>
    <row r="297" spans="2:11" ht="20" customHeight="1" x14ac:dyDescent="0.35">
      <c r="B297" s="80">
        <f t="shared" si="51"/>
        <v>270</v>
      </c>
      <c r="C297" s="81">
        <f t="shared" si="42"/>
        <v>0</v>
      </c>
      <c r="D297" s="81">
        <f t="shared" si="43"/>
        <v>0</v>
      </c>
      <c r="E297" s="81">
        <f t="shared" si="47"/>
        <v>0</v>
      </c>
      <c r="F297" s="81">
        <f t="shared" si="44"/>
        <v>4.9807460048322472E-206</v>
      </c>
      <c r="G297" s="81">
        <f t="shared" si="45"/>
        <v>5.9270877457503745E-204</v>
      </c>
      <c r="H297" s="81">
        <f t="shared" si="48"/>
        <v>4.9807460048322284E-206</v>
      </c>
      <c r="I297" s="81">
        <f t="shared" si="49"/>
        <v>4.9807460048322284E-206</v>
      </c>
      <c r="J297" s="81">
        <f t="shared" si="46"/>
        <v>234204.43979412885</v>
      </c>
      <c r="K297" s="81">
        <f t="shared" si="50"/>
        <v>234204.43979412885</v>
      </c>
    </row>
    <row r="298" spans="2:11" ht="20" customHeight="1" x14ac:dyDescent="0.35">
      <c r="B298" s="80">
        <f t="shared" si="51"/>
        <v>271</v>
      </c>
      <c r="C298" s="81">
        <f t="shared" si="42"/>
        <v>0</v>
      </c>
      <c r="D298" s="81">
        <f t="shared" si="43"/>
        <v>0</v>
      </c>
      <c r="E298" s="81">
        <f t="shared" si="47"/>
        <v>0</v>
      </c>
      <c r="F298" s="81">
        <f t="shared" si="44"/>
        <v>4.1506216706935232E-208</v>
      </c>
      <c r="G298" s="81">
        <f t="shared" si="45"/>
        <v>4.9392397881252933E-206</v>
      </c>
      <c r="H298" s="81">
        <f t="shared" si="48"/>
        <v>4.1506216706935163E-208</v>
      </c>
      <c r="I298" s="81">
        <f t="shared" si="49"/>
        <v>4.1506216706935163E-208</v>
      </c>
      <c r="J298" s="81">
        <f t="shared" si="46"/>
        <v>234591.24746771954</v>
      </c>
      <c r="K298" s="81">
        <f t="shared" si="50"/>
        <v>234591.24746771954</v>
      </c>
    </row>
    <row r="299" spans="2:11" ht="20" customHeight="1" x14ac:dyDescent="0.35">
      <c r="B299" s="80">
        <f t="shared" si="51"/>
        <v>272</v>
      </c>
      <c r="C299" s="81">
        <f t="shared" si="42"/>
        <v>0</v>
      </c>
      <c r="D299" s="81">
        <f t="shared" si="43"/>
        <v>0</v>
      </c>
      <c r="E299" s="81">
        <f t="shared" si="47"/>
        <v>0</v>
      </c>
      <c r="F299" s="81">
        <f t="shared" si="44"/>
        <v>3.4588513922445967E-210</v>
      </c>
      <c r="G299" s="81">
        <f t="shared" si="45"/>
        <v>4.1160331567710702E-208</v>
      </c>
      <c r="H299" s="81">
        <f t="shared" si="48"/>
        <v>3.4588513922446142E-210</v>
      </c>
      <c r="I299" s="81">
        <f t="shared" si="49"/>
        <v>3.4588513922446142E-210</v>
      </c>
      <c r="J299" s="81">
        <f t="shared" si="46"/>
        <v>234978.69398563137</v>
      </c>
      <c r="K299" s="81">
        <f t="shared" si="50"/>
        <v>234978.69398563137</v>
      </c>
    </row>
    <row r="300" spans="2:11" ht="20" customHeight="1" x14ac:dyDescent="0.35">
      <c r="B300" s="80">
        <f t="shared" si="51"/>
        <v>273</v>
      </c>
      <c r="C300" s="81">
        <f t="shared" si="42"/>
        <v>0</v>
      </c>
      <c r="D300" s="81">
        <f t="shared" si="43"/>
        <v>0</v>
      </c>
      <c r="E300" s="81">
        <f t="shared" si="47"/>
        <v>0</v>
      </c>
      <c r="F300" s="81">
        <f t="shared" si="44"/>
        <v>2.8823761602038454E-212</v>
      </c>
      <c r="G300" s="81">
        <f t="shared" si="45"/>
        <v>3.4300276306425759E-210</v>
      </c>
      <c r="H300" s="81">
        <f t="shared" si="48"/>
        <v>2.8823761602038317E-212</v>
      </c>
      <c r="I300" s="81">
        <f t="shared" si="49"/>
        <v>2.8823761602038317E-212</v>
      </c>
      <c r="J300" s="81">
        <f t="shared" si="46"/>
        <v>235366.78040296768</v>
      </c>
      <c r="K300" s="81">
        <f t="shared" si="50"/>
        <v>235366.78040296768</v>
      </c>
    </row>
    <row r="301" spans="2:11" ht="20" customHeight="1" x14ac:dyDescent="0.35">
      <c r="B301" s="80">
        <f t="shared" si="51"/>
        <v>274</v>
      </c>
      <c r="C301" s="81">
        <f t="shared" si="42"/>
        <v>0</v>
      </c>
      <c r="D301" s="81">
        <f t="shared" si="43"/>
        <v>0</v>
      </c>
      <c r="E301" s="81">
        <f t="shared" si="47"/>
        <v>0</v>
      </c>
      <c r="F301" s="81">
        <f t="shared" si="44"/>
        <v>2.4019801335031929E-214</v>
      </c>
      <c r="G301" s="81">
        <f t="shared" si="45"/>
        <v>2.8583563588687996E-212</v>
      </c>
      <c r="H301" s="81">
        <f t="shared" si="48"/>
        <v>2.4019801335032036E-214</v>
      </c>
      <c r="I301" s="81">
        <f t="shared" si="49"/>
        <v>2.4019801335032036E-214</v>
      </c>
      <c r="J301" s="81">
        <f t="shared" si="46"/>
        <v>235755.50777657438</v>
      </c>
      <c r="K301" s="81">
        <f t="shared" si="50"/>
        <v>235755.50777657438</v>
      </c>
    </row>
    <row r="302" spans="2:11" ht="20" customHeight="1" x14ac:dyDescent="0.35">
      <c r="B302" s="80">
        <f t="shared" si="51"/>
        <v>275</v>
      </c>
      <c r="C302" s="81">
        <f t="shared" si="42"/>
        <v>0</v>
      </c>
      <c r="D302" s="81">
        <f t="shared" si="43"/>
        <v>0</v>
      </c>
      <c r="E302" s="81">
        <f t="shared" si="47"/>
        <v>0</v>
      </c>
      <c r="F302" s="81">
        <f t="shared" si="44"/>
        <v>2.0016501112526697E-216</v>
      </c>
      <c r="G302" s="81">
        <f t="shared" si="45"/>
        <v>2.381963632390677E-214</v>
      </c>
      <c r="H302" s="81">
        <f t="shared" si="48"/>
        <v>2.0016501112526642E-216</v>
      </c>
      <c r="I302" s="81">
        <f t="shared" si="49"/>
        <v>2.0016501112526642E-216</v>
      </c>
      <c r="J302" s="81">
        <f t="shared" si="46"/>
        <v>236144.87716504288</v>
      </c>
      <c r="K302" s="81">
        <f t="shared" si="50"/>
        <v>236144.87716504288</v>
      </c>
    </row>
    <row r="303" spans="2:11" ht="20" customHeight="1" x14ac:dyDescent="0.35">
      <c r="B303" s="80">
        <f t="shared" si="51"/>
        <v>276</v>
      </c>
      <c r="C303" s="81">
        <f t="shared" si="42"/>
        <v>0</v>
      </c>
      <c r="D303" s="81">
        <f t="shared" si="43"/>
        <v>0</v>
      </c>
      <c r="E303" s="81">
        <f t="shared" si="47"/>
        <v>0</v>
      </c>
      <c r="F303" s="81">
        <f t="shared" si="44"/>
        <v>1.6680417593772201E-218</v>
      </c>
      <c r="G303" s="81">
        <f t="shared" si="45"/>
        <v>1.9849696936588919E-216</v>
      </c>
      <c r="H303" s="81">
        <f t="shared" si="48"/>
        <v>1.6680417593772266E-218</v>
      </c>
      <c r="I303" s="81">
        <f t="shared" si="49"/>
        <v>1.6680417593772266E-218</v>
      </c>
      <c r="J303" s="81">
        <f t="shared" si="46"/>
        <v>236534.8896287129</v>
      </c>
      <c r="K303" s="81">
        <f t="shared" si="50"/>
        <v>236534.8896287129</v>
      </c>
    </row>
    <row r="304" spans="2:11" ht="20" customHeight="1" x14ac:dyDescent="0.35">
      <c r="B304" s="80">
        <f t="shared" si="51"/>
        <v>277</v>
      </c>
      <c r="C304" s="81">
        <f t="shared" si="42"/>
        <v>0</v>
      </c>
      <c r="D304" s="81">
        <f t="shared" si="43"/>
        <v>0</v>
      </c>
      <c r="E304" s="81">
        <f t="shared" si="47"/>
        <v>0</v>
      </c>
      <c r="F304" s="81">
        <f t="shared" si="44"/>
        <v>1.3900347994810222E-220</v>
      </c>
      <c r="G304" s="81">
        <f t="shared" si="45"/>
        <v>1.6541414113824164E-218</v>
      </c>
      <c r="H304" s="81">
        <f t="shared" si="48"/>
        <v>1.3900347994810222E-220</v>
      </c>
      <c r="I304" s="81">
        <f t="shared" si="49"/>
        <v>1.3900347994810222E-220</v>
      </c>
      <c r="J304" s="81">
        <f t="shared" si="46"/>
        <v>236925.54622967544</v>
      </c>
      <c r="K304" s="81">
        <f t="shared" si="50"/>
        <v>236925.54622967544</v>
      </c>
    </row>
    <row r="305" spans="2:11" ht="20" customHeight="1" x14ac:dyDescent="0.35">
      <c r="B305" s="80">
        <f t="shared" si="51"/>
        <v>278</v>
      </c>
      <c r="C305" s="81">
        <f t="shared" si="42"/>
        <v>0</v>
      </c>
      <c r="D305" s="81">
        <f t="shared" si="43"/>
        <v>0</v>
      </c>
      <c r="E305" s="81">
        <f t="shared" si="47"/>
        <v>0</v>
      </c>
      <c r="F305" s="81">
        <f t="shared" si="44"/>
        <v>1.1583623329008519E-222</v>
      </c>
      <c r="G305" s="81">
        <f t="shared" si="45"/>
        <v>1.3784511761520137E-220</v>
      </c>
      <c r="H305" s="81">
        <f t="shared" si="48"/>
        <v>1.1583623329008452E-222</v>
      </c>
      <c r="I305" s="81">
        <f t="shared" si="49"/>
        <v>1.1583623329008452E-222</v>
      </c>
      <c r="J305" s="81">
        <f t="shared" si="46"/>
        <v>237316.84803177562</v>
      </c>
      <c r="K305" s="81">
        <f t="shared" si="50"/>
        <v>237316.84803177562</v>
      </c>
    </row>
    <row r="306" spans="2:11" ht="20" customHeight="1" x14ac:dyDescent="0.35">
      <c r="B306" s="80">
        <f t="shared" si="51"/>
        <v>279</v>
      </c>
      <c r="C306" s="81">
        <f t="shared" si="42"/>
        <v>0</v>
      </c>
      <c r="D306" s="81">
        <f t="shared" si="43"/>
        <v>0</v>
      </c>
      <c r="E306" s="81">
        <f t="shared" si="47"/>
        <v>0</v>
      </c>
      <c r="F306" s="81">
        <f t="shared" si="44"/>
        <v>9.6530194408403772E-225</v>
      </c>
      <c r="G306" s="81">
        <f t="shared" si="45"/>
        <v>1.1487093134600048E-222</v>
      </c>
      <c r="H306" s="81">
        <f t="shared" si="48"/>
        <v>9.653019440840418E-225</v>
      </c>
      <c r="I306" s="81">
        <f t="shared" si="49"/>
        <v>9.653019440840418E-225</v>
      </c>
      <c r="J306" s="81">
        <f t="shared" si="46"/>
        <v>237708.79610061555</v>
      </c>
      <c r="K306" s="81">
        <f t="shared" si="50"/>
        <v>237708.79610061555</v>
      </c>
    </row>
    <row r="307" spans="2:11" ht="20" customHeight="1" x14ac:dyDescent="0.35">
      <c r="B307" s="80">
        <f t="shared" si="51"/>
        <v>280</v>
      </c>
      <c r="C307" s="81">
        <f t="shared" si="42"/>
        <v>0</v>
      </c>
      <c r="D307" s="81">
        <f t="shared" si="43"/>
        <v>0</v>
      </c>
      <c r="E307" s="81">
        <f t="shared" si="47"/>
        <v>0</v>
      </c>
      <c r="F307" s="81">
        <f t="shared" si="44"/>
        <v>8.044182867367015E-227</v>
      </c>
      <c r="G307" s="81">
        <f t="shared" si="45"/>
        <v>9.572577612166748E-225</v>
      </c>
      <c r="H307" s="81">
        <f t="shared" si="48"/>
        <v>8.044182867366999E-227</v>
      </c>
      <c r="I307" s="81">
        <f t="shared" si="49"/>
        <v>8.044182867366999E-227</v>
      </c>
      <c r="J307" s="81">
        <f t="shared" si="46"/>
        <v>238101.3915035573</v>
      </c>
      <c r="K307" s="81">
        <f t="shared" si="50"/>
        <v>238101.3915035573</v>
      </c>
    </row>
    <row r="308" spans="2:11" ht="20" customHeight="1" x14ac:dyDescent="0.35">
      <c r="B308" s="80">
        <f t="shared" si="51"/>
        <v>281</v>
      </c>
      <c r="C308" s="81">
        <f t="shared" si="42"/>
        <v>0</v>
      </c>
      <c r="D308" s="81">
        <f t="shared" si="43"/>
        <v>0</v>
      </c>
      <c r="E308" s="81">
        <f t="shared" si="47"/>
        <v>0</v>
      </c>
      <c r="F308" s="81">
        <f t="shared" si="44"/>
        <v>6.703485722805832E-229</v>
      </c>
      <c r="G308" s="81">
        <f t="shared" si="45"/>
        <v>7.977148010138941E-227</v>
      </c>
      <c r="H308" s="81">
        <f t="shared" si="48"/>
        <v>6.7034857228058013E-229</v>
      </c>
      <c r="I308" s="81">
        <f t="shared" si="49"/>
        <v>6.7034857228058013E-229</v>
      </c>
      <c r="J308" s="81">
        <f t="shared" si="46"/>
        <v>238494.63530972577</v>
      </c>
      <c r="K308" s="81">
        <f t="shared" si="50"/>
        <v>238494.63530972577</v>
      </c>
    </row>
    <row r="309" spans="2:11" ht="20" customHeight="1" x14ac:dyDescent="0.35">
      <c r="B309" s="80">
        <f t="shared" si="51"/>
        <v>282</v>
      </c>
      <c r="C309" s="81">
        <f t="shared" si="42"/>
        <v>0</v>
      </c>
      <c r="D309" s="81">
        <f t="shared" si="43"/>
        <v>0</v>
      </c>
      <c r="E309" s="81">
        <f t="shared" si="47"/>
        <v>0</v>
      </c>
      <c r="F309" s="81">
        <f t="shared" si="44"/>
        <v>5.5862381023381679E-231</v>
      </c>
      <c r="G309" s="81">
        <f t="shared" si="45"/>
        <v>6.6476233417824192E-229</v>
      </c>
      <c r="H309" s="81">
        <f t="shared" si="48"/>
        <v>5.5862381023382068E-231</v>
      </c>
      <c r="I309" s="81">
        <f t="shared" si="49"/>
        <v>5.5862381023382068E-231</v>
      </c>
      <c r="J309" s="81">
        <f t="shared" si="46"/>
        <v>238888.52859001159</v>
      </c>
      <c r="K309" s="81">
        <f t="shared" si="50"/>
        <v>238888.52859001159</v>
      </c>
    </row>
    <row r="310" spans="2:11" ht="20" customHeight="1" x14ac:dyDescent="0.35">
      <c r="B310" s="80">
        <f t="shared" si="51"/>
        <v>283</v>
      </c>
      <c r="C310" s="81">
        <f t="shared" si="42"/>
        <v>0</v>
      </c>
      <c r="D310" s="81">
        <f t="shared" si="43"/>
        <v>0</v>
      </c>
      <c r="E310" s="81">
        <f t="shared" si="47"/>
        <v>0</v>
      </c>
      <c r="F310" s="81">
        <f t="shared" si="44"/>
        <v>4.655198418615172E-233</v>
      </c>
      <c r="G310" s="81">
        <f t="shared" si="45"/>
        <v>5.5396861181520547E-231</v>
      </c>
      <c r="H310" s="81">
        <f t="shared" si="48"/>
        <v>4.6551984186152105E-233</v>
      </c>
      <c r="I310" s="81">
        <f t="shared" si="49"/>
        <v>4.6551984186152105E-233</v>
      </c>
      <c r="J310" s="81">
        <f t="shared" si="46"/>
        <v>239283.07241707409</v>
      </c>
      <c r="K310" s="81">
        <f t="shared" si="50"/>
        <v>239283.07241707409</v>
      </c>
    </row>
    <row r="311" spans="2:11" ht="20" customHeight="1" x14ac:dyDescent="0.35">
      <c r="B311" s="80">
        <f t="shared" si="51"/>
        <v>284</v>
      </c>
      <c r="C311" s="81">
        <f t="shared" si="42"/>
        <v>0</v>
      </c>
      <c r="D311" s="81">
        <f t="shared" si="43"/>
        <v>0</v>
      </c>
      <c r="E311" s="81">
        <f t="shared" si="47"/>
        <v>0</v>
      </c>
      <c r="F311" s="81">
        <f t="shared" si="44"/>
        <v>3.8793320155126751E-235</v>
      </c>
      <c r="G311" s="81">
        <f t="shared" si="45"/>
        <v>4.6164050984600835E-233</v>
      </c>
      <c r="H311" s="81">
        <f t="shared" si="48"/>
        <v>3.8793320155126933E-235</v>
      </c>
      <c r="I311" s="81">
        <f t="shared" si="49"/>
        <v>3.8793320155126933E-235</v>
      </c>
      <c r="J311" s="81">
        <f t="shared" si="46"/>
        <v>239678.26786534415</v>
      </c>
      <c r="K311" s="81">
        <f t="shared" si="50"/>
        <v>239678.26786534415</v>
      </c>
    </row>
    <row r="312" spans="2:11" ht="20" customHeight="1" x14ac:dyDescent="0.35">
      <c r="B312" s="80">
        <f t="shared" si="51"/>
        <v>285</v>
      </c>
      <c r="C312" s="81">
        <f t="shared" si="42"/>
        <v>0</v>
      </c>
      <c r="D312" s="81">
        <f t="shared" si="43"/>
        <v>0</v>
      </c>
      <c r="E312" s="81">
        <f t="shared" si="47"/>
        <v>0</v>
      </c>
      <c r="F312" s="81">
        <f t="shared" si="44"/>
        <v>3.232776679593911E-237</v>
      </c>
      <c r="G312" s="81">
        <f t="shared" si="45"/>
        <v>3.8470042487167543E-235</v>
      </c>
      <c r="H312" s="81">
        <f t="shared" si="48"/>
        <v>3.2327766795938924E-237</v>
      </c>
      <c r="I312" s="81">
        <f t="shared" si="49"/>
        <v>3.2327766795938924E-237</v>
      </c>
      <c r="J312" s="81">
        <f t="shared" si="46"/>
        <v>240074.11601102719</v>
      </c>
      <c r="K312" s="81">
        <f t="shared" si="50"/>
        <v>240074.11601102719</v>
      </c>
    </row>
    <row r="313" spans="2:11" ht="20" customHeight="1" x14ac:dyDescent="0.35">
      <c r="B313" s="80">
        <f t="shared" si="51"/>
        <v>286</v>
      </c>
      <c r="C313" s="81">
        <f t="shared" si="42"/>
        <v>0</v>
      </c>
      <c r="D313" s="81">
        <f t="shared" si="43"/>
        <v>0</v>
      </c>
      <c r="E313" s="81">
        <f t="shared" si="47"/>
        <v>0</v>
      </c>
      <c r="F313" s="81">
        <f t="shared" si="44"/>
        <v>2.6939805663282436E-239</v>
      </c>
      <c r="G313" s="81">
        <f t="shared" si="45"/>
        <v>3.2058368739306097E-237</v>
      </c>
      <c r="H313" s="81">
        <f t="shared" si="48"/>
        <v>2.6939805663282692E-239</v>
      </c>
      <c r="I313" s="81">
        <f t="shared" si="49"/>
        <v>2.6939805663282692E-239</v>
      </c>
      <c r="J313" s="81">
        <f t="shared" si="46"/>
        <v>240470.61793210602</v>
      </c>
      <c r="K313" s="81">
        <f t="shared" si="50"/>
        <v>240470.61793210602</v>
      </c>
    </row>
    <row r="314" spans="2:11" ht="20" customHeight="1" x14ac:dyDescent="0.35">
      <c r="B314" s="80">
        <f t="shared" si="51"/>
        <v>287</v>
      </c>
      <c r="C314" s="81">
        <f t="shared" si="42"/>
        <v>0</v>
      </c>
      <c r="D314" s="81">
        <f t="shared" si="43"/>
        <v>0</v>
      </c>
      <c r="E314" s="81">
        <f t="shared" si="47"/>
        <v>0</v>
      </c>
      <c r="F314" s="81">
        <f t="shared" si="44"/>
        <v>2.2449838052735576E-241</v>
      </c>
      <c r="G314" s="81">
        <f t="shared" si="45"/>
        <v>2.6715307282755337E-239</v>
      </c>
      <c r="H314" s="81">
        <f t="shared" si="48"/>
        <v>2.2449838052735406E-241</v>
      </c>
      <c r="I314" s="81">
        <f t="shared" si="49"/>
        <v>2.2449838052735406E-241</v>
      </c>
      <c r="J314" s="81">
        <f t="shared" si="46"/>
        <v>240867.77470834387</v>
      </c>
      <c r="K314" s="81">
        <f t="shared" si="50"/>
        <v>240867.77470834387</v>
      </c>
    </row>
    <row r="315" spans="2:11" ht="20" customHeight="1" x14ac:dyDescent="0.35">
      <c r="B315" s="80">
        <f t="shared" si="51"/>
        <v>288</v>
      </c>
      <c r="C315" s="81">
        <f t="shared" si="42"/>
        <v>0</v>
      </c>
      <c r="D315" s="81">
        <f t="shared" si="43"/>
        <v>0</v>
      </c>
      <c r="E315" s="81">
        <f t="shared" si="47"/>
        <v>0</v>
      </c>
      <c r="F315" s="81">
        <f t="shared" si="44"/>
        <v>1.8708198377279503E-243</v>
      </c>
      <c r="G315" s="81">
        <f t="shared" si="45"/>
        <v>2.2262756068962611E-241</v>
      </c>
      <c r="H315" s="81">
        <f t="shared" si="48"/>
        <v>1.8708198377279483E-243</v>
      </c>
      <c r="I315" s="81">
        <f t="shared" si="49"/>
        <v>1.8708198377279483E-243</v>
      </c>
      <c r="J315" s="81">
        <f t="shared" si="46"/>
        <v>241265.58742128732</v>
      </c>
      <c r="K315" s="81">
        <f t="shared" si="50"/>
        <v>241265.58742128732</v>
      </c>
    </row>
    <row r="316" spans="2:11" ht="20" customHeight="1" x14ac:dyDescent="0.35">
      <c r="B316" s="80">
        <f t="shared" si="51"/>
        <v>289</v>
      </c>
      <c r="C316" s="81">
        <f t="shared" si="42"/>
        <v>0</v>
      </c>
      <c r="D316" s="81">
        <f t="shared" si="43"/>
        <v>0</v>
      </c>
      <c r="E316" s="81">
        <f t="shared" si="47"/>
        <v>0</v>
      </c>
      <c r="F316" s="81">
        <f t="shared" si="44"/>
        <v>1.5590165314399569E-245</v>
      </c>
      <c r="G316" s="81">
        <f t="shared" si="45"/>
        <v>1.8552296724135488E-243</v>
      </c>
      <c r="H316" s="81">
        <f t="shared" si="48"/>
        <v>1.5590165314399447E-245</v>
      </c>
      <c r="I316" s="81">
        <f t="shared" si="49"/>
        <v>1.5590165314399447E-245</v>
      </c>
      <c r="J316" s="81">
        <f t="shared" si="46"/>
        <v>241664.0571542691</v>
      </c>
      <c r="K316" s="81">
        <f t="shared" si="50"/>
        <v>241664.0571542691</v>
      </c>
    </row>
    <row r="317" spans="2:11" ht="20" customHeight="1" x14ac:dyDescent="0.35">
      <c r="B317" s="80">
        <f t="shared" si="51"/>
        <v>290</v>
      </c>
      <c r="C317" s="81">
        <f t="shared" si="42"/>
        <v>0</v>
      </c>
      <c r="D317" s="81">
        <f t="shared" si="43"/>
        <v>0</v>
      </c>
      <c r="E317" s="81">
        <f t="shared" si="47"/>
        <v>0</v>
      </c>
      <c r="F317" s="81">
        <f t="shared" si="44"/>
        <v>1.2991804428666206E-247</v>
      </c>
      <c r="G317" s="81">
        <f t="shared" si="45"/>
        <v>1.5460247270112786E-245</v>
      </c>
      <c r="H317" s="81">
        <f t="shared" si="48"/>
        <v>1.2991804428666125E-247</v>
      </c>
      <c r="I317" s="81">
        <f t="shared" si="49"/>
        <v>1.2991804428666125E-247</v>
      </c>
      <c r="J317" s="81">
        <f t="shared" si="46"/>
        <v>242063.18499241126</v>
      </c>
      <c r="K317" s="81">
        <f t="shared" si="50"/>
        <v>242063.18499241126</v>
      </c>
    </row>
    <row r="318" spans="2:11" ht="20" customHeight="1" x14ac:dyDescent="0.35">
      <c r="B318" s="80">
        <f t="shared" si="51"/>
        <v>291</v>
      </c>
      <c r="C318" s="81">
        <f t="shared" si="42"/>
        <v>0</v>
      </c>
      <c r="D318" s="81">
        <f t="shared" si="43"/>
        <v>0</v>
      </c>
      <c r="E318" s="81">
        <f t="shared" si="47"/>
        <v>0</v>
      </c>
      <c r="F318" s="81">
        <f t="shared" si="44"/>
        <v>1.0826503690555104E-249</v>
      </c>
      <c r="G318" s="81">
        <f t="shared" si="45"/>
        <v>1.2883539391760573E-247</v>
      </c>
      <c r="H318" s="81">
        <f t="shared" si="48"/>
        <v>1.0826503690555157E-249</v>
      </c>
      <c r="I318" s="81">
        <f t="shared" si="49"/>
        <v>1.0826503690555157E-249</v>
      </c>
      <c r="J318" s="81">
        <f t="shared" si="46"/>
        <v>242462.97202262798</v>
      </c>
      <c r="K318" s="81">
        <f t="shared" si="50"/>
        <v>242462.97202262798</v>
      </c>
    </row>
    <row r="319" spans="2:11" ht="20" customHeight="1" x14ac:dyDescent="0.35">
      <c r="B319" s="80">
        <f t="shared" si="51"/>
        <v>292</v>
      </c>
      <c r="C319" s="81">
        <f t="shared" si="42"/>
        <v>0</v>
      </c>
      <c r="D319" s="81">
        <f t="shared" si="43"/>
        <v>0</v>
      </c>
      <c r="E319" s="81">
        <f t="shared" si="47"/>
        <v>0</v>
      </c>
      <c r="F319" s="81">
        <f t="shared" si="44"/>
        <v>9.0220864087959638E-252</v>
      </c>
      <c r="G319" s="81">
        <f t="shared" si="45"/>
        <v>1.0736282826467197E-249</v>
      </c>
      <c r="H319" s="81">
        <f t="shared" si="48"/>
        <v>9.022086408795989E-252</v>
      </c>
      <c r="I319" s="81">
        <f t="shared" si="49"/>
        <v>9.022086408795989E-252</v>
      </c>
      <c r="J319" s="81">
        <f t="shared" si="46"/>
        <v>242863.41933362855</v>
      </c>
      <c r="K319" s="81">
        <f t="shared" si="50"/>
        <v>242863.41933362855</v>
      </c>
    </row>
    <row r="320" spans="2:11" ht="20" customHeight="1" x14ac:dyDescent="0.35">
      <c r="B320" s="80">
        <f t="shared" si="51"/>
        <v>293</v>
      </c>
      <c r="C320" s="81">
        <f t="shared" si="42"/>
        <v>0</v>
      </c>
      <c r="D320" s="81">
        <f t="shared" si="43"/>
        <v>0</v>
      </c>
      <c r="E320" s="81">
        <f t="shared" si="47"/>
        <v>0</v>
      </c>
      <c r="F320" s="81">
        <f t="shared" si="44"/>
        <v>7.5184053406633234E-254</v>
      </c>
      <c r="G320" s="81">
        <f t="shared" si="45"/>
        <v>8.9469023553893556E-252</v>
      </c>
      <c r="H320" s="81">
        <f t="shared" si="48"/>
        <v>7.5184053406633371E-254</v>
      </c>
      <c r="I320" s="81">
        <f t="shared" si="49"/>
        <v>7.5184053406633371E-254</v>
      </c>
      <c r="J320" s="81">
        <f t="shared" si="46"/>
        <v>243264.5280159204</v>
      </c>
      <c r="K320" s="81">
        <f t="shared" si="50"/>
        <v>243264.5280159204</v>
      </c>
    </row>
    <row r="321" spans="2:11" ht="20" customHeight="1" x14ac:dyDescent="0.35">
      <c r="B321" s="80">
        <f t="shared" si="51"/>
        <v>294</v>
      </c>
      <c r="C321" s="81">
        <f t="shared" si="42"/>
        <v>0</v>
      </c>
      <c r="D321" s="81">
        <f t="shared" si="43"/>
        <v>0</v>
      </c>
      <c r="E321" s="81">
        <f t="shared" si="47"/>
        <v>0</v>
      </c>
      <c r="F321" s="81">
        <f t="shared" si="44"/>
        <v>6.2653377838861139E-256</v>
      </c>
      <c r="G321" s="81">
        <f t="shared" si="45"/>
        <v>7.4557519628244752E-254</v>
      </c>
      <c r="H321" s="81">
        <f t="shared" si="48"/>
        <v>6.2653377838861849E-256</v>
      </c>
      <c r="I321" s="81">
        <f t="shared" si="49"/>
        <v>6.2653377838861849E-256</v>
      </c>
      <c r="J321" s="81">
        <f t="shared" si="46"/>
        <v>243666.29916181194</v>
      </c>
      <c r="K321" s="81">
        <f t="shared" si="50"/>
        <v>243666.29916181194</v>
      </c>
    </row>
    <row r="322" spans="2:11" ht="20" customHeight="1" x14ac:dyDescent="0.35">
      <c r="B322" s="80">
        <f t="shared" si="51"/>
        <v>295</v>
      </c>
      <c r="C322" s="81">
        <f t="shared" si="42"/>
        <v>0</v>
      </c>
      <c r="D322" s="81">
        <f t="shared" si="43"/>
        <v>0</v>
      </c>
      <c r="E322" s="81">
        <f t="shared" si="47"/>
        <v>0</v>
      </c>
      <c r="F322" s="81">
        <f t="shared" si="44"/>
        <v>5.221114819905154E-258</v>
      </c>
      <c r="G322" s="81">
        <f t="shared" si="45"/>
        <v>6.2131266356871337E-256</v>
      </c>
      <c r="H322" s="81">
        <f t="shared" si="48"/>
        <v>5.2211148199051225E-258</v>
      </c>
      <c r="I322" s="81">
        <f t="shared" si="49"/>
        <v>5.2211148199051225E-258</v>
      </c>
      <c r="J322" s="81">
        <f t="shared" si="46"/>
        <v>244068.73386541568</v>
      </c>
      <c r="K322" s="81">
        <f t="shared" si="50"/>
        <v>244068.73386541568</v>
      </c>
    </row>
    <row r="323" spans="2:11" ht="20" customHeight="1" x14ac:dyDescent="0.35">
      <c r="B323" s="80">
        <f t="shared" si="51"/>
        <v>296</v>
      </c>
      <c r="C323" s="81">
        <f t="shared" si="42"/>
        <v>0</v>
      </c>
      <c r="D323" s="81">
        <f t="shared" si="43"/>
        <v>0</v>
      </c>
      <c r="E323" s="81">
        <f t="shared" si="47"/>
        <v>0</v>
      </c>
      <c r="F323" s="81">
        <f t="shared" si="44"/>
        <v>4.3509290165876017E-260</v>
      </c>
      <c r="G323" s="81">
        <f t="shared" si="45"/>
        <v>5.1776055297392466E-258</v>
      </c>
      <c r="H323" s="81">
        <f t="shared" si="48"/>
        <v>4.3509290165875959E-260</v>
      </c>
      <c r="I323" s="81">
        <f t="shared" si="49"/>
        <v>4.3509290165875959E-260</v>
      </c>
      <c r="J323" s="81">
        <f t="shared" si="46"/>
        <v>244471.83322265116</v>
      </c>
      <c r="K323" s="81">
        <f t="shared" si="50"/>
        <v>244471.83322265116</v>
      </c>
    </row>
    <row r="324" spans="2:11" ht="20" customHeight="1" x14ac:dyDescent="0.35">
      <c r="B324" s="80">
        <f t="shared" si="51"/>
        <v>297</v>
      </c>
      <c r="C324" s="81">
        <f t="shared" si="42"/>
        <v>0</v>
      </c>
      <c r="D324" s="81">
        <f t="shared" si="43"/>
        <v>0</v>
      </c>
      <c r="E324" s="81">
        <f t="shared" si="47"/>
        <v>0</v>
      </c>
      <c r="F324" s="81">
        <f t="shared" si="44"/>
        <v>3.6257741804896632E-262</v>
      </c>
      <c r="G324" s="81">
        <f t="shared" si="45"/>
        <v>4.3146712747826995E-260</v>
      </c>
      <c r="H324" s="81">
        <f t="shared" si="48"/>
        <v>3.625774180489644E-262</v>
      </c>
      <c r="I324" s="81">
        <f t="shared" si="49"/>
        <v>3.625774180489644E-262</v>
      </c>
      <c r="J324" s="81">
        <f t="shared" si="46"/>
        <v>244875.59833124783</v>
      </c>
      <c r="K324" s="81">
        <f t="shared" si="50"/>
        <v>244875.59833124783</v>
      </c>
    </row>
    <row r="325" spans="2:11" ht="20" customHeight="1" x14ac:dyDescent="0.35">
      <c r="B325" s="80">
        <f t="shared" si="51"/>
        <v>298</v>
      </c>
      <c r="C325" s="81">
        <f t="shared" si="42"/>
        <v>0</v>
      </c>
      <c r="D325" s="81">
        <f t="shared" si="43"/>
        <v>0</v>
      </c>
      <c r="E325" s="81">
        <f t="shared" si="47"/>
        <v>0</v>
      </c>
      <c r="F325" s="81">
        <f t="shared" si="44"/>
        <v>3.02147848374137E-264</v>
      </c>
      <c r="G325" s="81">
        <f t="shared" si="45"/>
        <v>3.5955593956522303E-262</v>
      </c>
      <c r="H325" s="81">
        <f t="shared" si="48"/>
        <v>3.02147848374137E-264</v>
      </c>
      <c r="I325" s="81">
        <f t="shared" si="49"/>
        <v>3.02147848374137E-264</v>
      </c>
      <c r="J325" s="81">
        <f t="shared" si="46"/>
        <v>245280.03029074825</v>
      </c>
      <c r="K325" s="81">
        <f t="shared" si="50"/>
        <v>245280.03029074825</v>
      </c>
    </row>
    <row r="326" spans="2:11" ht="20" customHeight="1" x14ac:dyDescent="0.35">
      <c r="B326" s="80">
        <f t="shared" si="51"/>
        <v>299</v>
      </c>
      <c r="C326" s="81">
        <f t="shared" si="42"/>
        <v>0</v>
      </c>
      <c r="D326" s="81">
        <f t="shared" si="43"/>
        <v>0</v>
      </c>
      <c r="E326" s="81">
        <f t="shared" si="47"/>
        <v>0</v>
      </c>
      <c r="F326" s="81">
        <f t="shared" si="44"/>
        <v>2.5178987364511415E-266</v>
      </c>
      <c r="G326" s="81">
        <f t="shared" si="45"/>
        <v>2.9962994963768587E-264</v>
      </c>
      <c r="H326" s="81">
        <f t="shared" si="48"/>
        <v>2.5178987364511329E-266</v>
      </c>
      <c r="I326" s="81">
        <f t="shared" si="49"/>
        <v>2.5178987364511329E-266</v>
      </c>
      <c r="J326" s="81">
        <f t="shared" si="46"/>
        <v>245685.13020251089</v>
      </c>
      <c r="K326" s="81">
        <f t="shared" si="50"/>
        <v>245685.13020251089</v>
      </c>
    </row>
    <row r="327" spans="2:11" ht="20" customHeight="1" x14ac:dyDescent="0.35">
      <c r="B327" s="80">
        <f t="shared" si="51"/>
        <v>300</v>
      </c>
      <c r="C327" s="81">
        <f t="shared" si="42"/>
        <v>0</v>
      </c>
      <c r="D327" s="81">
        <f t="shared" si="43"/>
        <v>0</v>
      </c>
      <c r="E327" s="81">
        <f t="shared" si="47"/>
        <v>0</v>
      </c>
      <c r="F327" s="81">
        <f t="shared" si="44"/>
        <v>2.0982489470426106E-268</v>
      </c>
      <c r="G327" s="81">
        <f t="shared" si="45"/>
        <v>2.4969162469807067E-266</v>
      </c>
      <c r="H327" s="81">
        <f t="shared" si="48"/>
        <v>2.0982489470426176E-268</v>
      </c>
      <c r="I327" s="81">
        <f t="shared" si="49"/>
        <v>2.0982489470426176E-268</v>
      </c>
      <c r="J327" s="81">
        <f t="shared" si="46"/>
        <v>246090.8991697132</v>
      </c>
      <c r="K327" s="81">
        <f t="shared" si="50"/>
        <v>246090.8991697132</v>
      </c>
    </row>
    <row r="328" spans="2:11" ht="20" customHeight="1" x14ac:dyDescent="0.35">
      <c r="B328" s="80">
        <f t="shared" si="51"/>
        <v>301</v>
      </c>
      <c r="C328" s="81">
        <f t="shared" si="42"/>
        <v>0</v>
      </c>
      <c r="D328" s="81">
        <f t="shared" si="43"/>
        <v>0</v>
      </c>
      <c r="E328" s="81">
        <f t="shared" si="47"/>
        <v>0</v>
      </c>
      <c r="F328" s="81">
        <f t="shared" si="44"/>
        <v>1.7485407892021813E-270</v>
      </c>
      <c r="G328" s="81">
        <f t="shared" si="45"/>
        <v>2.0807635391505959E-268</v>
      </c>
      <c r="H328" s="81">
        <f t="shared" si="48"/>
        <v>1.7485407892021742E-270</v>
      </c>
      <c r="I328" s="81">
        <f t="shared" si="49"/>
        <v>1.7485407892021742E-270</v>
      </c>
      <c r="J328" s="81">
        <f t="shared" si="46"/>
        <v>246497.33829735464</v>
      </c>
      <c r="K328" s="81">
        <f t="shared" si="50"/>
        <v>246497.33829735464</v>
      </c>
    </row>
    <row r="329" spans="2:11" ht="20" customHeight="1" x14ac:dyDescent="0.35">
      <c r="B329" s="80">
        <f t="shared" si="51"/>
        <v>302</v>
      </c>
      <c r="C329" s="81">
        <f t="shared" si="42"/>
        <v>0</v>
      </c>
      <c r="D329" s="81">
        <f t="shared" si="43"/>
        <v>0</v>
      </c>
      <c r="E329" s="81">
        <f t="shared" si="47"/>
        <v>0</v>
      </c>
      <c r="F329" s="81">
        <f t="shared" si="44"/>
        <v>1.4571173243351451E-272</v>
      </c>
      <c r="G329" s="81">
        <f t="shared" si="45"/>
        <v>1.7339696159588226E-270</v>
      </c>
      <c r="H329" s="81">
        <f t="shared" si="48"/>
        <v>1.457117324335155E-272</v>
      </c>
      <c r="I329" s="81">
        <f t="shared" si="49"/>
        <v>1.457117324335155E-272</v>
      </c>
      <c r="J329" s="81">
        <f t="shared" si="46"/>
        <v>246904.44869225964</v>
      </c>
      <c r="K329" s="81">
        <f t="shared" si="50"/>
        <v>246904.44869225964</v>
      </c>
    </row>
    <row r="330" spans="2:11" ht="20" customHeight="1" x14ac:dyDescent="0.35">
      <c r="B330" s="80">
        <f t="shared" si="51"/>
        <v>303</v>
      </c>
      <c r="C330" s="81">
        <f t="shared" si="42"/>
        <v>0</v>
      </c>
      <c r="D330" s="81">
        <f t="shared" si="43"/>
        <v>0</v>
      </c>
      <c r="E330" s="81">
        <f t="shared" si="47"/>
        <v>0</v>
      </c>
      <c r="F330" s="81">
        <f t="shared" si="44"/>
        <v>1.2142644369459623E-274</v>
      </c>
      <c r="G330" s="81">
        <f t="shared" si="45"/>
        <v>1.4449746799656953E-272</v>
      </c>
      <c r="H330" s="81">
        <f t="shared" si="48"/>
        <v>1.2142644369459646E-274</v>
      </c>
      <c r="I330" s="81">
        <f t="shared" si="49"/>
        <v>1.2142644369459646E-274</v>
      </c>
      <c r="J330" s="81">
        <f t="shared" si="46"/>
        <v>247312.23146308071</v>
      </c>
      <c r="K330" s="81">
        <f t="shared" si="50"/>
        <v>247312.23146308071</v>
      </c>
    </row>
    <row r="331" spans="2:11" ht="20" customHeight="1" x14ac:dyDescent="0.35">
      <c r="B331" s="80">
        <f t="shared" si="51"/>
        <v>304</v>
      </c>
      <c r="C331" s="81">
        <f t="shared" si="42"/>
        <v>0</v>
      </c>
      <c r="D331" s="81">
        <f t="shared" si="43"/>
        <v>0</v>
      </c>
      <c r="E331" s="81">
        <f t="shared" si="47"/>
        <v>0</v>
      </c>
      <c r="F331" s="81">
        <f t="shared" si="44"/>
        <v>1.0118870307883038E-276</v>
      </c>
      <c r="G331" s="81">
        <f t="shared" si="45"/>
        <v>1.2041455666380816E-274</v>
      </c>
      <c r="H331" s="81">
        <f t="shared" si="48"/>
        <v>1.011887030788309E-276</v>
      </c>
      <c r="I331" s="81">
        <f t="shared" si="49"/>
        <v>1.011887030788309E-276</v>
      </c>
      <c r="J331" s="81">
        <f t="shared" si="46"/>
        <v>247720.6877203013</v>
      </c>
      <c r="K331" s="81">
        <f t="shared" si="50"/>
        <v>247720.6877203013</v>
      </c>
    </row>
    <row r="332" spans="2:11" ht="20" customHeight="1" x14ac:dyDescent="0.35">
      <c r="B332" s="80">
        <f t="shared" si="51"/>
        <v>305</v>
      </c>
      <c r="C332" s="81">
        <f t="shared" si="42"/>
        <v>0</v>
      </c>
      <c r="D332" s="81">
        <f t="shared" si="43"/>
        <v>0</v>
      </c>
      <c r="E332" s="81">
        <f t="shared" si="47"/>
        <v>0</v>
      </c>
      <c r="F332" s="81">
        <f t="shared" si="44"/>
        <v>8.4323919232359075E-279</v>
      </c>
      <c r="G332" s="81">
        <f t="shared" si="45"/>
        <v>1.0034546388650731E-276</v>
      </c>
      <c r="H332" s="81">
        <f t="shared" si="48"/>
        <v>8.432391923235895E-279</v>
      </c>
      <c r="I332" s="81">
        <f t="shared" si="49"/>
        <v>8.432391923235895E-279</v>
      </c>
      <c r="J332" s="81">
        <f t="shared" si="46"/>
        <v>248129.81857623896</v>
      </c>
      <c r="K332" s="81">
        <f t="shared" si="50"/>
        <v>248129.81857623896</v>
      </c>
    </row>
    <row r="333" spans="2:11" ht="20" customHeight="1" x14ac:dyDescent="0.35">
      <c r="B333" s="80">
        <f t="shared" si="51"/>
        <v>306</v>
      </c>
      <c r="C333" s="81">
        <f t="shared" si="42"/>
        <v>0</v>
      </c>
      <c r="D333" s="81">
        <f t="shared" si="43"/>
        <v>0</v>
      </c>
      <c r="E333" s="81">
        <f t="shared" si="47"/>
        <v>0</v>
      </c>
      <c r="F333" s="81">
        <f t="shared" si="44"/>
        <v>7.0269932693632459E-281</v>
      </c>
      <c r="G333" s="81">
        <f t="shared" si="45"/>
        <v>8.3621219905422623E-279</v>
      </c>
      <c r="H333" s="81">
        <f t="shared" si="48"/>
        <v>7.0269932693632667E-281</v>
      </c>
      <c r="I333" s="81">
        <f t="shared" si="49"/>
        <v>7.0269932693632667E-281</v>
      </c>
      <c r="J333" s="81">
        <f t="shared" si="46"/>
        <v>248539.62514504834</v>
      </c>
      <c r="K333" s="81">
        <f t="shared" si="50"/>
        <v>248539.62514504834</v>
      </c>
    </row>
    <row r="334" spans="2:11" ht="20" customHeight="1" x14ac:dyDescent="0.35">
      <c r="B334" s="80">
        <f t="shared" si="51"/>
        <v>307</v>
      </c>
      <c r="C334" s="81">
        <f t="shared" si="42"/>
        <v>0</v>
      </c>
      <c r="D334" s="81">
        <f t="shared" si="43"/>
        <v>0</v>
      </c>
      <c r="E334" s="81">
        <f t="shared" si="47"/>
        <v>0</v>
      </c>
      <c r="F334" s="81">
        <f t="shared" si="44"/>
        <v>5.855827724469389E-283</v>
      </c>
      <c r="G334" s="81">
        <f t="shared" si="45"/>
        <v>6.9684349921185727E-281</v>
      </c>
      <c r="H334" s="81">
        <f t="shared" si="48"/>
        <v>5.8558277244694052E-283</v>
      </c>
      <c r="I334" s="81">
        <f t="shared" si="49"/>
        <v>5.8558277244694052E-283</v>
      </c>
      <c r="J334" s="81">
        <f t="shared" si="46"/>
        <v>248950.10854272416</v>
      </c>
      <c r="K334" s="81">
        <f t="shared" si="50"/>
        <v>248950.10854272416</v>
      </c>
    </row>
    <row r="335" spans="2:11" ht="20" customHeight="1" x14ac:dyDescent="0.35">
      <c r="B335" s="80">
        <f t="shared" si="51"/>
        <v>308</v>
      </c>
      <c r="C335" s="81">
        <f t="shared" si="42"/>
        <v>0</v>
      </c>
      <c r="D335" s="81">
        <f t="shared" si="43"/>
        <v>0</v>
      </c>
      <c r="E335" s="81">
        <f t="shared" si="47"/>
        <v>0</v>
      </c>
      <c r="F335" s="81">
        <f t="shared" si="44"/>
        <v>4.8798564370578379E-285</v>
      </c>
      <c r="G335" s="81">
        <f t="shared" si="45"/>
        <v>5.8070291600988265E-283</v>
      </c>
      <c r="H335" s="81">
        <f t="shared" si="48"/>
        <v>4.8798564370578759E-285</v>
      </c>
      <c r="I335" s="81">
        <f t="shared" si="49"/>
        <v>4.8798564370578759E-285</v>
      </c>
      <c r="J335" s="81">
        <f t="shared" si="46"/>
        <v>249361.26988710434</v>
      </c>
      <c r="K335" s="81">
        <f t="shared" si="50"/>
        <v>249361.26988710434</v>
      </c>
    </row>
    <row r="336" spans="2:11" ht="20" customHeight="1" x14ac:dyDescent="0.35">
      <c r="B336" s="80">
        <f t="shared" si="51"/>
        <v>309</v>
      </c>
      <c r="C336" s="81">
        <f t="shared" si="42"/>
        <v>0</v>
      </c>
      <c r="D336" s="81">
        <f t="shared" si="43"/>
        <v>0</v>
      </c>
      <c r="E336" s="81">
        <f t="shared" si="47"/>
        <v>0</v>
      </c>
      <c r="F336" s="81">
        <f t="shared" si="44"/>
        <v>4.066547030881563E-287</v>
      </c>
      <c r="G336" s="81">
        <f t="shared" si="45"/>
        <v>4.8391909667490602E-285</v>
      </c>
      <c r="H336" s="81">
        <f t="shared" si="48"/>
        <v>4.0665470308815683E-287</v>
      </c>
      <c r="I336" s="81">
        <f t="shared" si="49"/>
        <v>4.0665470308815683E-287</v>
      </c>
      <c r="J336" s="81">
        <f t="shared" si="46"/>
        <v>249773.11029787298</v>
      </c>
      <c r="K336" s="81">
        <f t="shared" si="50"/>
        <v>249773.11029787298</v>
      </c>
    </row>
    <row r="337" spans="2:11" ht="20" customHeight="1" x14ac:dyDescent="0.35">
      <c r="B337" s="80">
        <f t="shared" si="51"/>
        <v>310</v>
      </c>
      <c r="C337" s="81">
        <f t="shared" si="42"/>
        <v>0</v>
      </c>
      <c r="D337" s="81">
        <f t="shared" si="43"/>
        <v>0</v>
      </c>
      <c r="E337" s="81">
        <f t="shared" si="47"/>
        <v>0</v>
      </c>
      <c r="F337" s="81">
        <f t="shared" si="44"/>
        <v>3.3887891924013067E-289</v>
      </c>
      <c r="G337" s="81">
        <f t="shared" si="45"/>
        <v>4.0326591389575551E-287</v>
      </c>
      <c r="H337" s="81">
        <f t="shared" si="48"/>
        <v>3.3887891924013185E-289</v>
      </c>
      <c r="I337" s="81">
        <f t="shared" si="49"/>
        <v>3.3887891924013185E-289</v>
      </c>
      <c r="J337" s="81">
        <f t="shared" si="46"/>
        <v>250185.63089656341</v>
      </c>
      <c r="K337" s="81">
        <f t="shared" si="50"/>
        <v>250185.63089656341</v>
      </c>
    </row>
    <row r="338" spans="2:11" ht="20" customHeight="1" x14ac:dyDescent="0.35">
      <c r="B338" s="80">
        <f t="shared" si="51"/>
        <v>311</v>
      </c>
      <c r="C338" s="81">
        <f t="shared" si="42"/>
        <v>0</v>
      </c>
      <c r="D338" s="81">
        <f t="shared" si="43"/>
        <v>0</v>
      </c>
      <c r="E338" s="81">
        <f t="shared" si="47"/>
        <v>0</v>
      </c>
      <c r="F338" s="81">
        <f t="shared" si="44"/>
        <v>2.8239909936677656E-291</v>
      </c>
      <c r="G338" s="81">
        <f t="shared" si="45"/>
        <v>3.360549282464641E-289</v>
      </c>
      <c r="H338" s="81">
        <f t="shared" si="48"/>
        <v>2.8239909936677503E-291</v>
      </c>
      <c r="I338" s="81">
        <f t="shared" si="49"/>
        <v>2.8239909936677503E-291</v>
      </c>
      <c r="J338" s="81">
        <f t="shared" si="46"/>
        <v>250598.83280656129</v>
      </c>
      <c r="K338" s="81">
        <f t="shared" si="50"/>
        <v>250598.83280656129</v>
      </c>
    </row>
    <row r="339" spans="2:11" ht="20" customHeight="1" x14ac:dyDescent="0.35">
      <c r="B339" s="80">
        <f t="shared" si="51"/>
        <v>312</v>
      </c>
      <c r="C339" s="81">
        <f t="shared" si="42"/>
        <v>0</v>
      </c>
      <c r="D339" s="81">
        <f t="shared" si="43"/>
        <v>0</v>
      </c>
      <c r="E339" s="81">
        <f t="shared" si="47"/>
        <v>0</v>
      </c>
      <c r="F339" s="81">
        <f t="shared" si="44"/>
        <v>2.3533258280564586E-293</v>
      </c>
      <c r="G339" s="81">
        <f t="shared" si="45"/>
        <v>2.8004577353871855E-291</v>
      </c>
      <c r="H339" s="81">
        <f t="shared" si="48"/>
        <v>2.3533258280564728E-293</v>
      </c>
      <c r="I339" s="81">
        <f t="shared" si="49"/>
        <v>2.3533258280564728E-293</v>
      </c>
      <c r="J339" s="81">
        <f t="shared" si="46"/>
        <v>251012.71715310763</v>
      </c>
      <c r="K339" s="81">
        <f t="shared" si="50"/>
        <v>251012.71715310763</v>
      </c>
    </row>
    <row r="340" spans="2:11" ht="20" customHeight="1" x14ac:dyDescent="0.35">
      <c r="B340" s="80">
        <f t="shared" si="51"/>
        <v>313</v>
      </c>
      <c r="C340" s="81">
        <f t="shared" si="42"/>
        <v>0</v>
      </c>
      <c r="D340" s="81">
        <f t="shared" si="43"/>
        <v>0</v>
      </c>
      <c r="E340" s="81">
        <f t="shared" si="47"/>
        <v>0</v>
      </c>
      <c r="F340" s="81">
        <f t="shared" si="44"/>
        <v>1.9611048567137273E-295</v>
      </c>
      <c r="G340" s="81">
        <f t="shared" si="45"/>
        <v>2.3337147794893356E-293</v>
      </c>
      <c r="H340" s="81">
        <f t="shared" si="48"/>
        <v>1.9611048567137199E-295</v>
      </c>
      <c r="I340" s="81">
        <f t="shared" si="49"/>
        <v>1.9611048567137199E-295</v>
      </c>
      <c r="J340" s="81">
        <f t="shared" si="46"/>
        <v>251427.28506330188</v>
      </c>
      <c r="K340" s="81">
        <f t="shared" si="50"/>
        <v>251427.28506330188</v>
      </c>
    </row>
    <row r="341" spans="2:11" ht="20" customHeight="1" x14ac:dyDescent="0.35">
      <c r="B341" s="80">
        <f t="shared" si="51"/>
        <v>314</v>
      </c>
      <c r="C341" s="81">
        <f t="shared" si="42"/>
        <v>0</v>
      </c>
      <c r="D341" s="81">
        <f t="shared" si="43"/>
        <v>0</v>
      </c>
      <c r="E341" s="81">
        <f t="shared" si="47"/>
        <v>0</v>
      </c>
      <c r="F341" s="81">
        <f t="shared" si="44"/>
        <v>1.6342540472614332E-297</v>
      </c>
      <c r="G341" s="81">
        <f t="shared" si="45"/>
        <v>1.9447623162411055E-295</v>
      </c>
      <c r="H341" s="81">
        <f t="shared" si="48"/>
        <v>1.6342540472614434E-297</v>
      </c>
      <c r="I341" s="81">
        <f t="shared" si="49"/>
        <v>1.6342540472614434E-297</v>
      </c>
      <c r="J341" s="81">
        <f t="shared" si="46"/>
        <v>251842.537666105</v>
      </c>
      <c r="K341" s="81">
        <f t="shared" si="50"/>
        <v>251842.537666105</v>
      </c>
    </row>
    <row r="342" spans="2:11" ht="20" customHeight="1" x14ac:dyDescent="0.35">
      <c r="B342" s="80">
        <f t="shared" si="51"/>
        <v>315</v>
      </c>
      <c r="C342" s="81">
        <f t="shared" si="42"/>
        <v>0</v>
      </c>
      <c r="D342" s="81">
        <f t="shared" si="43"/>
        <v>0</v>
      </c>
      <c r="E342" s="81">
        <f t="shared" si="47"/>
        <v>0</v>
      </c>
      <c r="F342" s="81">
        <f t="shared" si="44"/>
        <v>1.3618783727178694E-299</v>
      </c>
      <c r="G342" s="81">
        <f t="shared" si="45"/>
        <v>1.6206352635342645E-297</v>
      </c>
      <c r="H342" s="81">
        <f t="shared" si="48"/>
        <v>1.3618783727178853E-299</v>
      </c>
      <c r="I342" s="81">
        <f t="shared" si="49"/>
        <v>1.3618783727178853E-299</v>
      </c>
      <c r="J342" s="81">
        <f t="shared" si="46"/>
        <v>252258.47609234246</v>
      </c>
      <c r="K342" s="81">
        <f t="shared" si="50"/>
        <v>252258.47609234246</v>
      </c>
    </row>
    <row r="343" spans="2:11" ht="20" customHeight="1" x14ac:dyDescent="0.35">
      <c r="B343" s="80">
        <f t="shared" si="51"/>
        <v>316</v>
      </c>
      <c r="C343" s="81">
        <f t="shared" si="42"/>
        <v>0</v>
      </c>
      <c r="D343" s="81">
        <f t="shared" si="43"/>
        <v>0</v>
      </c>
      <c r="E343" s="81">
        <f t="shared" si="47"/>
        <v>0</v>
      </c>
      <c r="F343" s="81">
        <f t="shared" si="44"/>
        <v>1.1348986439315711E-301</v>
      </c>
      <c r="G343" s="81">
        <f t="shared" si="45"/>
        <v>1.3505293862785696E-299</v>
      </c>
      <c r="H343" s="81">
        <f t="shared" si="48"/>
        <v>1.1348986439315782E-301</v>
      </c>
      <c r="I343" s="81">
        <f t="shared" si="49"/>
        <v>1.1348986439315782E-301</v>
      </c>
      <c r="J343" s="81">
        <f t="shared" si="46"/>
        <v>252675.10147470745</v>
      </c>
      <c r="K343" s="81">
        <f t="shared" si="50"/>
        <v>252675.10147470745</v>
      </c>
    </row>
    <row r="344" spans="2:11" ht="20" customHeight="1" x14ac:dyDescent="0.35">
      <c r="B344" s="80">
        <f t="shared" si="51"/>
        <v>317</v>
      </c>
      <c r="C344" s="81">
        <f t="shared" si="42"/>
        <v>0</v>
      </c>
      <c r="D344" s="81">
        <f t="shared" si="43"/>
        <v>0</v>
      </c>
      <c r="E344" s="81">
        <f t="shared" si="47"/>
        <v>0</v>
      </c>
      <c r="F344" s="81">
        <f t="shared" si="44"/>
        <v>9.4574886994298177E-304</v>
      </c>
      <c r="G344" s="81">
        <f t="shared" si="45"/>
        <v>1.1254411552321483E-301</v>
      </c>
      <c r="H344" s="81">
        <f t="shared" si="48"/>
        <v>9.4574886994298873E-304</v>
      </c>
      <c r="I344" s="81">
        <f t="shared" si="49"/>
        <v>9.4574886994298873E-304</v>
      </c>
      <c r="J344" s="81">
        <f t="shared" si="46"/>
        <v>253092.41494776387</v>
      </c>
      <c r="K344" s="81">
        <f t="shared" si="50"/>
        <v>253092.41494776387</v>
      </c>
    </row>
    <row r="345" spans="2:11" ht="20" customHeight="1" x14ac:dyDescent="0.35">
      <c r="B345" s="80">
        <f t="shared" si="51"/>
        <v>318</v>
      </c>
      <c r="C345" s="81">
        <f t="shared" si="42"/>
        <v>0</v>
      </c>
      <c r="D345" s="81">
        <f t="shared" si="43"/>
        <v>0</v>
      </c>
      <c r="E345" s="81">
        <f t="shared" si="47"/>
        <v>0</v>
      </c>
      <c r="F345" s="81">
        <f t="shared" si="44"/>
        <v>7.8812405828582393E-306</v>
      </c>
      <c r="G345" s="81">
        <f t="shared" si="45"/>
        <v>9.3786762936013054E-304</v>
      </c>
      <c r="H345" s="81">
        <f t="shared" si="48"/>
        <v>7.8812405828581963E-306</v>
      </c>
      <c r="I345" s="81">
        <f t="shared" si="49"/>
        <v>7.8812405828581963E-306</v>
      </c>
      <c r="J345" s="81">
        <f t="shared" si="46"/>
        <v>253510.41764794942</v>
      </c>
      <c r="K345" s="81">
        <f t="shared" si="50"/>
        <v>253510.41764794942</v>
      </c>
    </row>
    <row r="346" spans="2:11" ht="20" customHeight="1" x14ac:dyDescent="0.35">
      <c r="B346" s="80">
        <f t="shared" si="51"/>
        <v>319</v>
      </c>
      <c r="C346" s="81">
        <f t="shared" si="42"/>
        <v>0</v>
      </c>
      <c r="D346" s="81">
        <f t="shared" si="43"/>
        <v>0</v>
      </c>
      <c r="E346" s="81">
        <f t="shared" si="47"/>
        <v>0</v>
      </c>
      <c r="F346" s="81">
        <f t="shared" si="44"/>
        <v>6.567700485715164E-308</v>
      </c>
      <c r="G346" s="81">
        <f t="shared" si="45"/>
        <v>7.8155635780010449E-306</v>
      </c>
      <c r="H346" s="81">
        <f t="shared" si="48"/>
        <v>6.5677004857151383E-308</v>
      </c>
      <c r="I346" s="81">
        <f t="shared" si="49"/>
        <v>6.5677004857151383E-308</v>
      </c>
      <c r="J346" s="81">
        <f t="shared" si="46"/>
        <v>253929.11071357876</v>
      </c>
      <c r="K346" s="81">
        <f t="shared" si="50"/>
        <v>253929.11071357876</v>
      </c>
    </row>
    <row r="347" spans="2:11" ht="20" customHeight="1" x14ac:dyDescent="0.35">
      <c r="B347" s="80">
        <f t="shared" si="51"/>
        <v>320</v>
      </c>
      <c r="C347" s="81">
        <f t="shared" si="42"/>
        <v>0</v>
      </c>
      <c r="D347" s="81">
        <f t="shared" si="43"/>
        <v>0</v>
      </c>
      <c r="E347" s="81">
        <f t="shared" si="47"/>
        <v>0</v>
      </c>
      <c r="F347" s="81">
        <f t="shared" si="44"/>
        <v>0</v>
      </c>
      <c r="G347" s="81">
        <f t="shared" si="45"/>
        <v>6.5677004857151383E-308</v>
      </c>
      <c r="H347" s="81">
        <f t="shared" si="48"/>
        <v>0</v>
      </c>
      <c r="I347" s="81">
        <f t="shared" si="49"/>
        <v>0</v>
      </c>
      <c r="J347" s="81">
        <f t="shared" si="46"/>
        <v>254348.49528484655</v>
      </c>
      <c r="K347" s="81">
        <f t="shared" si="50"/>
        <v>254348.49528484655</v>
      </c>
    </row>
    <row r="348" spans="2:11" ht="20" customHeight="1" x14ac:dyDescent="0.35">
      <c r="B348" s="80">
        <f t="shared" si="51"/>
        <v>321</v>
      </c>
      <c r="C348" s="81">
        <f t="shared" ref="C348:C387" si="52">$E$14/12*E347</f>
        <v>0</v>
      </c>
      <c r="D348" s="81">
        <f t="shared" ref="D348:D387" si="53">IF(E347&lt;($E$15-C348),E347-C348,$E$15-C348)</f>
        <v>0</v>
      </c>
      <c r="E348" s="81">
        <f t="shared" si="47"/>
        <v>0</v>
      </c>
      <c r="F348" s="81">
        <f t="shared" ref="F348:F387" si="54">$E$22/12*H347</f>
        <v>0</v>
      </c>
      <c r="G348" s="81">
        <f t="shared" ref="G348:G387" si="55">IF(H347&lt;($E$24-F348),H347-F348,$E$24-F348)</f>
        <v>0</v>
      </c>
      <c r="H348" s="81">
        <f t="shared" si="48"/>
        <v>0</v>
      </c>
      <c r="I348" s="81">
        <f t="shared" si="49"/>
        <v>0</v>
      </c>
      <c r="J348" s="81">
        <f t="shared" ref="J348:J387" si="56">J347*(1+(((1+$E$8)^(1/12))-1))</f>
        <v>254768.57250383054</v>
      </c>
      <c r="K348" s="81">
        <f t="shared" si="50"/>
        <v>254768.57250383054</v>
      </c>
    </row>
    <row r="349" spans="2:11" ht="20" customHeight="1" x14ac:dyDescent="0.35">
      <c r="B349" s="80">
        <f t="shared" si="51"/>
        <v>322</v>
      </c>
      <c r="C349" s="81">
        <f t="shared" si="52"/>
        <v>0</v>
      </c>
      <c r="D349" s="81">
        <f t="shared" si="53"/>
        <v>0</v>
      </c>
      <c r="E349" s="81">
        <f t="shared" ref="E349:E387" si="57">IF(E348&lt;=0,0,E348-D349)</f>
        <v>0</v>
      </c>
      <c r="F349" s="81">
        <f t="shared" si="54"/>
        <v>0</v>
      </c>
      <c r="G349" s="81">
        <f t="shared" si="55"/>
        <v>0</v>
      </c>
      <c r="H349" s="81">
        <f t="shared" ref="H349:H387" si="58">IF(H348&lt;=0,0,H348-G349)</f>
        <v>0</v>
      </c>
      <c r="I349" s="81">
        <f t="shared" ref="I349:I387" si="59">H349+E349</f>
        <v>0</v>
      </c>
      <c r="J349" s="81">
        <f t="shared" si="56"/>
        <v>255189.34351449477</v>
      </c>
      <c r="K349" s="81">
        <f t="shared" ref="K349:K387" si="60">J349-I349</f>
        <v>255189.34351449477</v>
      </c>
    </row>
    <row r="350" spans="2:11" ht="20" customHeight="1" x14ac:dyDescent="0.35">
      <c r="B350" s="80">
        <f t="shared" ref="B350:B387" si="61">B349+1</f>
        <v>323</v>
      </c>
      <c r="C350" s="81">
        <f t="shared" si="52"/>
        <v>0</v>
      </c>
      <c r="D350" s="81">
        <f t="shared" si="53"/>
        <v>0</v>
      </c>
      <c r="E350" s="81">
        <f t="shared" si="57"/>
        <v>0</v>
      </c>
      <c r="F350" s="81">
        <f t="shared" si="54"/>
        <v>0</v>
      </c>
      <c r="G350" s="81">
        <f t="shared" si="55"/>
        <v>0</v>
      </c>
      <c r="H350" s="81">
        <f t="shared" si="58"/>
        <v>0</v>
      </c>
      <c r="I350" s="81">
        <f t="shared" si="59"/>
        <v>0</v>
      </c>
      <c r="J350" s="81">
        <f t="shared" si="56"/>
        <v>255610.80946269262</v>
      </c>
      <c r="K350" s="81">
        <f t="shared" si="60"/>
        <v>255610.80946269262</v>
      </c>
    </row>
    <row r="351" spans="2:11" ht="20" customHeight="1" x14ac:dyDescent="0.35">
      <c r="B351" s="80">
        <f t="shared" si="61"/>
        <v>324</v>
      </c>
      <c r="C351" s="81">
        <f t="shared" si="52"/>
        <v>0</v>
      </c>
      <c r="D351" s="81">
        <f t="shared" si="53"/>
        <v>0</v>
      </c>
      <c r="E351" s="81">
        <f t="shared" si="57"/>
        <v>0</v>
      </c>
      <c r="F351" s="81">
        <f t="shared" si="54"/>
        <v>0</v>
      </c>
      <c r="G351" s="81">
        <f t="shared" si="55"/>
        <v>0</v>
      </c>
      <c r="H351" s="81">
        <f t="shared" si="58"/>
        <v>0</v>
      </c>
      <c r="I351" s="81">
        <f t="shared" si="59"/>
        <v>0</v>
      </c>
      <c r="J351" s="81">
        <f t="shared" si="56"/>
        <v>256032.97149616989</v>
      </c>
      <c r="K351" s="81">
        <f t="shared" si="60"/>
        <v>256032.97149616989</v>
      </c>
    </row>
    <row r="352" spans="2:11" ht="20" customHeight="1" x14ac:dyDescent="0.35">
      <c r="B352" s="80">
        <f t="shared" si="61"/>
        <v>325</v>
      </c>
      <c r="C352" s="81">
        <f t="shared" si="52"/>
        <v>0</v>
      </c>
      <c r="D352" s="81">
        <f t="shared" si="53"/>
        <v>0</v>
      </c>
      <c r="E352" s="81">
        <f t="shared" si="57"/>
        <v>0</v>
      </c>
      <c r="F352" s="81">
        <f t="shared" si="54"/>
        <v>0</v>
      </c>
      <c r="G352" s="81">
        <f t="shared" si="55"/>
        <v>0</v>
      </c>
      <c r="H352" s="81">
        <f t="shared" si="58"/>
        <v>0</v>
      </c>
      <c r="I352" s="81">
        <f t="shared" si="59"/>
        <v>0</v>
      </c>
      <c r="J352" s="81">
        <f t="shared" si="56"/>
        <v>256455.83076456803</v>
      </c>
      <c r="K352" s="81">
        <f t="shared" si="60"/>
        <v>256455.83076456803</v>
      </c>
    </row>
    <row r="353" spans="2:11" ht="20" customHeight="1" x14ac:dyDescent="0.35">
      <c r="B353" s="80">
        <f t="shared" si="61"/>
        <v>326</v>
      </c>
      <c r="C353" s="81">
        <f t="shared" si="52"/>
        <v>0</v>
      </c>
      <c r="D353" s="81">
        <f t="shared" si="53"/>
        <v>0</v>
      </c>
      <c r="E353" s="81">
        <f t="shared" si="57"/>
        <v>0</v>
      </c>
      <c r="F353" s="81">
        <f t="shared" si="54"/>
        <v>0</v>
      </c>
      <c r="G353" s="81">
        <f t="shared" si="55"/>
        <v>0</v>
      </c>
      <c r="H353" s="81">
        <f t="shared" si="58"/>
        <v>0</v>
      </c>
      <c r="I353" s="81">
        <f t="shared" si="59"/>
        <v>0</v>
      </c>
      <c r="J353" s="81">
        <f t="shared" si="56"/>
        <v>256879.38841942721</v>
      </c>
      <c r="K353" s="81">
        <f t="shared" si="60"/>
        <v>256879.38841942721</v>
      </c>
    </row>
    <row r="354" spans="2:11" ht="20" customHeight="1" x14ac:dyDescent="0.35">
      <c r="B354" s="80">
        <f t="shared" si="61"/>
        <v>327</v>
      </c>
      <c r="C354" s="81">
        <f t="shared" si="52"/>
        <v>0</v>
      </c>
      <c r="D354" s="81">
        <f t="shared" si="53"/>
        <v>0</v>
      </c>
      <c r="E354" s="81">
        <f t="shared" si="57"/>
        <v>0</v>
      </c>
      <c r="F354" s="81">
        <f t="shared" si="54"/>
        <v>0</v>
      </c>
      <c r="G354" s="81">
        <f t="shared" si="55"/>
        <v>0</v>
      </c>
      <c r="H354" s="81">
        <f t="shared" si="58"/>
        <v>0</v>
      </c>
      <c r="I354" s="81">
        <f t="shared" si="59"/>
        <v>0</v>
      </c>
      <c r="J354" s="81">
        <f t="shared" si="56"/>
        <v>257303.64561418945</v>
      </c>
      <c r="K354" s="81">
        <f t="shared" si="60"/>
        <v>257303.64561418945</v>
      </c>
    </row>
    <row r="355" spans="2:11" ht="20" customHeight="1" x14ac:dyDescent="0.35">
      <c r="B355" s="80">
        <f t="shared" si="61"/>
        <v>328</v>
      </c>
      <c r="C355" s="81">
        <f t="shared" si="52"/>
        <v>0</v>
      </c>
      <c r="D355" s="81">
        <f t="shared" si="53"/>
        <v>0</v>
      </c>
      <c r="E355" s="81">
        <f t="shared" si="57"/>
        <v>0</v>
      </c>
      <c r="F355" s="81">
        <f t="shared" si="54"/>
        <v>0</v>
      </c>
      <c r="G355" s="81">
        <f t="shared" si="55"/>
        <v>0</v>
      </c>
      <c r="H355" s="81">
        <f t="shared" si="58"/>
        <v>0</v>
      </c>
      <c r="I355" s="81">
        <f t="shared" si="59"/>
        <v>0</v>
      </c>
      <c r="J355" s="81">
        <f t="shared" si="56"/>
        <v>257728.60350420175</v>
      </c>
      <c r="K355" s="81">
        <f t="shared" si="60"/>
        <v>257728.60350420175</v>
      </c>
    </row>
    <row r="356" spans="2:11" ht="20" customHeight="1" x14ac:dyDescent="0.35">
      <c r="B356" s="80">
        <f t="shared" si="61"/>
        <v>329</v>
      </c>
      <c r="C356" s="81">
        <f t="shared" si="52"/>
        <v>0</v>
      </c>
      <c r="D356" s="81">
        <f t="shared" si="53"/>
        <v>0</v>
      </c>
      <c r="E356" s="81">
        <f t="shared" si="57"/>
        <v>0</v>
      </c>
      <c r="F356" s="81">
        <f t="shared" si="54"/>
        <v>0</v>
      </c>
      <c r="G356" s="81">
        <f t="shared" si="55"/>
        <v>0</v>
      </c>
      <c r="H356" s="81">
        <f t="shared" si="58"/>
        <v>0</v>
      </c>
      <c r="I356" s="81">
        <f t="shared" si="59"/>
        <v>0</v>
      </c>
      <c r="J356" s="81">
        <f t="shared" si="56"/>
        <v>258154.26324671929</v>
      </c>
      <c r="K356" s="81">
        <f t="shared" si="60"/>
        <v>258154.26324671929</v>
      </c>
    </row>
    <row r="357" spans="2:11" ht="20" customHeight="1" x14ac:dyDescent="0.35">
      <c r="B357" s="80">
        <f t="shared" si="61"/>
        <v>330</v>
      </c>
      <c r="C357" s="81">
        <f t="shared" si="52"/>
        <v>0</v>
      </c>
      <c r="D357" s="81">
        <f t="shared" si="53"/>
        <v>0</v>
      </c>
      <c r="E357" s="81">
        <f t="shared" si="57"/>
        <v>0</v>
      </c>
      <c r="F357" s="81">
        <f t="shared" si="54"/>
        <v>0</v>
      </c>
      <c r="G357" s="81">
        <f t="shared" si="55"/>
        <v>0</v>
      </c>
      <c r="H357" s="81">
        <f t="shared" si="58"/>
        <v>0</v>
      </c>
      <c r="I357" s="81">
        <f t="shared" si="59"/>
        <v>0</v>
      </c>
      <c r="J357" s="81">
        <f t="shared" si="56"/>
        <v>258580.62600090855</v>
      </c>
      <c r="K357" s="81">
        <f t="shared" si="60"/>
        <v>258580.62600090855</v>
      </c>
    </row>
    <row r="358" spans="2:11" ht="20" customHeight="1" x14ac:dyDescent="0.35">
      <c r="B358" s="80">
        <f t="shared" si="61"/>
        <v>331</v>
      </c>
      <c r="C358" s="81">
        <f t="shared" si="52"/>
        <v>0</v>
      </c>
      <c r="D358" s="81">
        <f t="shared" si="53"/>
        <v>0</v>
      </c>
      <c r="E358" s="81">
        <f t="shared" si="57"/>
        <v>0</v>
      </c>
      <c r="F358" s="81">
        <f t="shared" si="54"/>
        <v>0</v>
      </c>
      <c r="G358" s="81">
        <f t="shared" si="55"/>
        <v>0</v>
      </c>
      <c r="H358" s="81">
        <f t="shared" si="58"/>
        <v>0</v>
      </c>
      <c r="I358" s="81">
        <f t="shared" si="59"/>
        <v>0</v>
      </c>
      <c r="J358" s="81">
        <f t="shared" si="56"/>
        <v>259007.69292785047</v>
      </c>
      <c r="K358" s="81">
        <f t="shared" si="60"/>
        <v>259007.69292785047</v>
      </c>
    </row>
    <row r="359" spans="2:11" ht="20" customHeight="1" x14ac:dyDescent="0.35">
      <c r="B359" s="80">
        <f t="shared" si="61"/>
        <v>332</v>
      </c>
      <c r="C359" s="81">
        <f t="shared" si="52"/>
        <v>0</v>
      </c>
      <c r="D359" s="81">
        <f t="shared" si="53"/>
        <v>0</v>
      </c>
      <c r="E359" s="81">
        <f t="shared" si="57"/>
        <v>0</v>
      </c>
      <c r="F359" s="81">
        <f t="shared" si="54"/>
        <v>0</v>
      </c>
      <c r="G359" s="81">
        <f t="shared" si="55"/>
        <v>0</v>
      </c>
      <c r="H359" s="81">
        <f t="shared" si="58"/>
        <v>0</v>
      </c>
      <c r="I359" s="81">
        <f t="shared" si="59"/>
        <v>0</v>
      </c>
      <c r="J359" s="81">
        <f t="shared" si="56"/>
        <v>259435.46519054359</v>
      </c>
      <c r="K359" s="81">
        <f t="shared" si="60"/>
        <v>259435.46519054359</v>
      </c>
    </row>
    <row r="360" spans="2:11" ht="20" customHeight="1" x14ac:dyDescent="0.35">
      <c r="B360" s="80">
        <f t="shared" si="61"/>
        <v>333</v>
      </c>
      <c r="C360" s="81">
        <f t="shared" si="52"/>
        <v>0</v>
      </c>
      <c r="D360" s="81">
        <f t="shared" si="53"/>
        <v>0</v>
      </c>
      <c r="E360" s="81">
        <f t="shared" si="57"/>
        <v>0</v>
      </c>
      <c r="F360" s="81">
        <f t="shared" si="54"/>
        <v>0</v>
      </c>
      <c r="G360" s="81">
        <f t="shared" si="55"/>
        <v>0</v>
      </c>
      <c r="H360" s="81">
        <f t="shared" si="58"/>
        <v>0</v>
      </c>
      <c r="I360" s="81">
        <f t="shared" si="59"/>
        <v>0</v>
      </c>
      <c r="J360" s="81">
        <f t="shared" si="56"/>
        <v>259863.94395390726</v>
      </c>
      <c r="K360" s="81">
        <f t="shared" si="60"/>
        <v>259863.94395390726</v>
      </c>
    </row>
    <row r="361" spans="2:11" ht="20" customHeight="1" x14ac:dyDescent="0.35">
      <c r="B361" s="80">
        <f t="shared" si="61"/>
        <v>334</v>
      </c>
      <c r="C361" s="81">
        <f t="shared" si="52"/>
        <v>0</v>
      </c>
      <c r="D361" s="81">
        <f t="shared" si="53"/>
        <v>0</v>
      </c>
      <c r="E361" s="81">
        <f t="shared" si="57"/>
        <v>0</v>
      </c>
      <c r="F361" s="81">
        <f t="shared" si="54"/>
        <v>0</v>
      </c>
      <c r="G361" s="81">
        <f t="shared" si="55"/>
        <v>0</v>
      </c>
      <c r="H361" s="81">
        <f t="shared" si="58"/>
        <v>0</v>
      </c>
      <c r="I361" s="81">
        <f t="shared" si="59"/>
        <v>0</v>
      </c>
      <c r="J361" s="81">
        <f t="shared" si="56"/>
        <v>260293.13038478477</v>
      </c>
      <c r="K361" s="81">
        <f t="shared" si="60"/>
        <v>260293.13038478477</v>
      </c>
    </row>
    <row r="362" spans="2:11" ht="20" customHeight="1" x14ac:dyDescent="0.35">
      <c r="B362" s="80">
        <f t="shared" si="61"/>
        <v>335</v>
      </c>
      <c r="C362" s="81">
        <f t="shared" si="52"/>
        <v>0</v>
      </c>
      <c r="D362" s="81">
        <f t="shared" si="53"/>
        <v>0</v>
      </c>
      <c r="E362" s="81">
        <f t="shared" si="57"/>
        <v>0</v>
      </c>
      <c r="F362" s="81">
        <f t="shared" si="54"/>
        <v>0</v>
      </c>
      <c r="G362" s="81">
        <f t="shared" si="55"/>
        <v>0</v>
      </c>
      <c r="H362" s="81">
        <f t="shared" si="58"/>
        <v>0</v>
      </c>
      <c r="I362" s="81">
        <f t="shared" si="59"/>
        <v>0</v>
      </c>
      <c r="J362" s="81">
        <f t="shared" si="56"/>
        <v>260723.02565194658</v>
      </c>
      <c r="K362" s="81">
        <f t="shared" si="60"/>
        <v>260723.02565194658</v>
      </c>
    </row>
    <row r="363" spans="2:11" ht="20" customHeight="1" x14ac:dyDescent="0.35">
      <c r="B363" s="80">
        <f t="shared" si="61"/>
        <v>336</v>
      </c>
      <c r="C363" s="81">
        <f t="shared" si="52"/>
        <v>0</v>
      </c>
      <c r="D363" s="81">
        <f t="shared" si="53"/>
        <v>0</v>
      </c>
      <c r="E363" s="81">
        <f t="shared" si="57"/>
        <v>0</v>
      </c>
      <c r="F363" s="81">
        <f t="shared" si="54"/>
        <v>0</v>
      </c>
      <c r="G363" s="81">
        <f t="shared" si="55"/>
        <v>0</v>
      </c>
      <c r="H363" s="81">
        <f t="shared" si="58"/>
        <v>0</v>
      </c>
      <c r="I363" s="81">
        <f t="shared" si="59"/>
        <v>0</v>
      </c>
      <c r="J363" s="81">
        <f t="shared" si="56"/>
        <v>261153.63092609341</v>
      </c>
      <c r="K363" s="81">
        <f t="shared" si="60"/>
        <v>261153.63092609341</v>
      </c>
    </row>
    <row r="364" spans="2:11" ht="20" customHeight="1" x14ac:dyDescent="0.35">
      <c r="B364" s="80">
        <f t="shared" si="61"/>
        <v>337</v>
      </c>
      <c r="C364" s="81">
        <f t="shared" si="52"/>
        <v>0</v>
      </c>
      <c r="D364" s="81">
        <f t="shared" si="53"/>
        <v>0</v>
      </c>
      <c r="E364" s="81">
        <f t="shared" si="57"/>
        <v>0</v>
      </c>
      <c r="F364" s="81">
        <f t="shared" si="54"/>
        <v>0</v>
      </c>
      <c r="G364" s="81">
        <f t="shared" si="55"/>
        <v>0</v>
      </c>
      <c r="H364" s="81">
        <f t="shared" si="58"/>
        <v>0</v>
      </c>
      <c r="I364" s="81">
        <f t="shared" si="59"/>
        <v>0</v>
      </c>
      <c r="J364" s="81">
        <f t="shared" si="56"/>
        <v>261584.94737985951</v>
      </c>
      <c r="K364" s="81">
        <f t="shared" si="60"/>
        <v>261584.94737985951</v>
      </c>
    </row>
    <row r="365" spans="2:11" ht="20" customHeight="1" x14ac:dyDescent="0.35">
      <c r="B365" s="80">
        <f t="shared" si="61"/>
        <v>338</v>
      </c>
      <c r="C365" s="81">
        <f t="shared" si="52"/>
        <v>0</v>
      </c>
      <c r="D365" s="81">
        <f t="shared" si="53"/>
        <v>0</v>
      </c>
      <c r="E365" s="81">
        <f t="shared" si="57"/>
        <v>0</v>
      </c>
      <c r="F365" s="81">
        <f t="shared" si="54"/>
        <v>0</v>
      </c>
      <c r="G365" s="81">
        <f t="shared" si="55"/>
        <v>0</v>
      </c>
      <c r="H365" s="81">
        <f t="shared" si="58"/>
        <v>0</v>
      </c>
      <c r="I365" s="81">
        <f t="shared" si="59"/>
        <v>0</v>
      </c>
      <c r="J365" s="81">
        <f t="shared" si="56"/>
        <v>262016.97618781589</v>
      </c>
      <c r="K365" s="81">
        <f t="shared" si="60"/>
        <v>262016.97618781589</v>
      </c>
    </row>
    <row r="366" spans="2:11" ht="20" customHeight="1" x14ac:dyDescent="0.35">
      <c r="B366" s="80">
        <f t="shared" si="61"/>
        <v>339</v>
      </c>
      <c r="C366" s="81">
        <f t="shared" si="52"/>
        <v>0</v>
      </c>
      <c r="D366" s="81">
        <f t="shared" si="53"/>
        <v>0</v>
      </c>
      <c r="E366" s="81">
        <f t="shared" si="57"/>
        <v>0</v>
      </c>
      <c r="F366" s="81">
        <f t="shared" si="54"/>
        <v>0</v>
      </c>
      <c r="G366" s="81">
        <f t="shared" si="55"/>
        <v>0</v>
      </c>
      <c r="H366" s="81">
        <f t="shared" si="58"/>
        <v>0</v>
      </c>
      <c r="I366" s="81">
        <f t="shared" si="59"/>
        <v>0</v>
      </c>
      <c r="J366" s="81">
        <f t="shared" si="56"/>
        <v>262449.71852647339</v>
      </c>
      <c r="K366" s="81">
        <f t="shared" si="60"/>
        <v>262449.71852647339</v>
      </c>
    </row>
    <row r="367" spans="2:11" ht="20" customHeight="1" x14ac:dyDescent="0.35">
      <c r="B367" s="80">
        <f t="shared" si="61"/>
        <v>340</v>
      </c>
      <c r="C367" s="81">
        <f t="shared" si="52"/>
        <v>0</v>
      </c>
      <c r="D367" s="81">
        <f t="shared" si="53"/>
        <v>0</v>
      </c>
      <c r="E367" s="81">
        <f t="shared" si="57"/>
        <v>0</v>
      </c>
      <c r="F367" s="81">
        <f t="shared" si="54"/>
        <v>0</v>
      </c>
      <c r="G367" s="81">
        <f t="shared" si="55"/>
        <v>0</v>
      </c>
      <c r="H367" s="81">
        <f t="shared" si="58"/>
        <v>0</v>
      </c>
      <c r="I367" s="81">
        <f t="shared" si="59"/>
        <v>0</v>
      </c>
      <c r="J367" s="81">
        <f t="shared" si="56"/>
        <v>262883.17557428591</v>
      </c>
      <c r="K367" s="81">
        <f t="shared" si="60"/>
        <v>262883.17557428591</v>
      </c>
    </row>
    <row r="368" spans="2:11" ht="20" customHeight="1" x14ac:dyDescent="0.35">
      <c r="B368" s="80">
        <f t="shared" si="61"/>
        <v>341</v>
      </c>
      <c r="C368" s="81">
        <f t="shared" si="52"/>
        <v>0</v>
      </c>
      <c r="D368" s="81">
        <f t="shared" si="53"/>
        <v>0</v>
      </c>
      <c r="E368" s="81">
        <f t="shared" si="57"/>
        <v>0</v>
      </c>
      <c r="F368" s="81">
        <f t="shared" si="54"/>
        <v>0</v>
      </c>
      <c r="G368" s="81">
        <f t="shared" si="55"/>
        <v>0</v>
      </c>
      <c r="H368" s="81">
        <f t="shared" si="58"/>
        <v>0</v>
      </c>
      <c r="I368" s="81">
        <f t="shared" si="59"/>
        <v>0</v>
      </c>
      <c r="J368" s="81">
        <f t="shared" si="56"/>
        <v>263317.34851165384</v>
      </c>
      <c r="K368" s="81">
        <f t="shared" si="60"/>
        <v>263317.34851165384</v>
      </c>
    </row>
    <row r="369" spans="2:11" ht="20" customHeight="1" x14ac:dyDescent="0.35">
      <c r="B369" s="80">
        <f t="shared" si="61"/>
        <v>342</v>
      </c>
      <c r="C369" s="81">
        <f t="shared" si="52"/>
        <v>0</v>
      </c>
      <c r="D369" s="81">
        <f t="shared" si="53"/>
        <v>0</v>
      </c>
      <c r="E369" s="81">
        <f t="shared" si="57"/>
        <v>0</v>
      </c>
      <c r="F369" s="81">
        <f t="shared" si="54"/>
        <v>0</v>
      </c>
      <c r="G369" s="81">
        <f t="shared" si="55"/>
        <v>0</v>
      </c>
      <c r="H369" s="81">
        <f t="shared" si="58"/>
        <v>0</v>
      </c>
      <c r="I369" s="81">
        <f t="shared" si="59"/>
        <v>0</v>
      </c>
      <c r="J369" s="81">
        <f t="shared" si="56"/>
        <v>263752.23852092691</v>
      </c>
      <c r="K369" s="81">
        <f t="shared" si="60"/>
        <v>263752.23852092691</v>
      </c>
    </row>
    <row r="370" spans="2:11" ht="20" customHeight="1" x14ac:dyDescent="0.35">
      <c r="B370" s="80">
        <f t="shared" si="61"/>
        <v>343</v>
      </c>
      <c r="C370" s="81">
        <f t="shared" si="52"/>
        <v>0</v>
      </c>
      <c r="D370" s="81">
        <f t="shared" si="53"/>
        <v>0</v>
      </c>
      <c r="E370" s="81">
        <f t="shared" si="57"/>
        <v>0</v>
      </c>
      <c r="F370" s="81">
        <f t="shared" si="54"/>
        <v>0</v>
      </c>
      <c r="G370" s="81">
        <f t="shared" si="55"/>
        <v>0</v>
      </c>
      <c r="H370" s="81">
        <f t="shared" si="58"/>
        <v>0</v>
      </c>
      <c r="I370" s="81">
        <f t="shared" si="59"/>
        <v>0</v>
      </c>
      <c r="J370" s="81">
        <f t="shared" si="56"/>
        <v>264187.8467864077</v>
      </c>
      <c r="K370" s="81">
        <f t="shared" si="60"/>
        <v>264187.8467864077</v>
      </c>
    </row>
    <row r="371" spans="2:11" ht="20" customHeight="1" x14ac:dyDescent="0.35">
      <c r="B371" s="80">
        <f t="shared" si="61"/>
        <v>344</v>
      </c>
      <c r="C371" s="81">
        <f t="shared" si="52"/>
        <v>0</v>
      </c>
      <c r="D371" s="81">
        <f t="shared" si="53"/>
        <v>0</v>
      </c>
      <c r="E371" s="81">
        <f t="shared" si="57"/>
        <v>0</v>
      </c>
      <c r="F371" s="81">
        <f t="shared" si="54"/>
        <v>0</v>
      </c>
      <c r="G371" s="81">
        <f t="shared" si="55"/>
        <v>0</v>
      </c>
      <c r="H371" s="81">
        <f t="shared" si="58"/>
        <v>0</v>
      </c>
      <c r="I371" s="81">
        <f t="shared" si="59"/>
        <v>0</v>
      </c>
      <c r="J371" s="81">
        <f t="shared" si="56"/>
        <v>264624.17449435469</v>
      </c>
      <c r="K371" s="81">
        <f t="shared" si="60"/>
        <v>264624.17449435469</v>
      </c>
    </row>
    <row r="372" spans="2:11" ht="20" customHeight="1" x14ac:dyDescent="0.35">
      <c r="B372" s="80">
        <f t="shared" si="61"/>
        <v>345</v>
      </c>
      <c r="C372" s="81">
        <f t="shared" si="52"/>
        <v>0</v>
      </c>
      <c r="D372" s="81">
        <f t="shared" si="53"/>
        <v>0</v>
      </c>
      <c r="E372" s="81">
        <f t="shared" si="57"/>
        <v>0</v>
      </c>
      <c r="F372" s="81">
        <f t="shared" si="54"/>
        <v>0</v>
      </c>
      <c r="G372" s="81">
        <f t="shared" si="55"/>
        <v>0</v>
      </c>
      <c r="H372" s="81">
        <f t="shared" si="58"/>
        <v>0</v>
      </c>
      <c r="I372" s="81">
        <f t="shared" si="59"/>
        <v>0</v>
      </c>
      <c r="J372" s="81">
        <f t="shared" si="56"/>
        <v>265061.22283298563</v>
      </c>
      <c r="K372" s="81">
        <f t="shared" si="60"/>
        <v>265061.22283298563</v>
      </c>
    </row>
    <row r="373" spans="2:11" ht="20" customHeight="1" x14ac:dyDescent="0.35">
      <c r="B373" s="80">
        <f t="shared" si="61"/>
        <v>346</v>
      </c>
      <c r="C373" s="81">
        <f t="shared" si="52"/>
        <v>0</v>
      </c>
      <c r="D373" s="81">
        <f t="shared" si="53"/>
        <v>0</v>
      </c>
      <c r="E373" s="81">
        <f t="shared" si="57"/>
        <v>0</v>
      </c>
      <c r="F373" s="81">
        <f t="shared" si="54"/>
        <v>0</v>
      </c>
      <c r="G373" s="81">
        <f t="shared" si="55"/>
        <v>0</v>
      </c>
      <c r="H373" s="81">
        <f t="shared" si="58"/>
        <v>0</v>
      </c>
      <c r="I373" s="81">
        <f t="shared" si="59"/>
        <v>0</v>
      </c>
      <c r="J373" s="81">
        <f t="shared" si="56"/>
        <v>265498.99299248069</v>
      </c>
      <c r="K373" s="81">
        <f t="shared" si="60"/>
        <v>265498.99299248069</v>
      </c>
    </row>
    <row r="374" spans="2:11" ht="20" customHeight="1" x14ac:dyDescent="0.35">
      <c r="B374" s="80">
        <f t="shared" si="61"/>
        <v>347</v>
      </c>
      <c r="C374" s="81">
        <f t="shared" si="52"/>
        <v>0</v>
      </c>
      <c r="D374" s="81">
        <f t="shared" si="53"/>
        <v>0</v>
      </c>
      <c r="E374" s="81">
        <f t="shared" si="57"/>
        <v>0</v>
      </c>
      <c r="F374" s="81">
        <f t="shared" si="54"/>
        <v>0</v>
      </c>
      <c r="G374" s="81">
        <f t="shared" si="55"/>
        <v>0</v>
      </c>
      <c r="H374" s="81">
        <f t="shared" si="58"/>
        <v>0</v>
      </c>
      <c r="I374" s="81">
        <f t="shared" si="59"/>
        <v>0</v>
      </c>
      <c r="J374" s="81">
        <f t="shared" si="56"/>
        <v>265937.48616498575</v>
      </c>
      <c r="K374" s="81">
        <f t="shared" si="60"/>
        <v>265937.48616498575</v>
      </c>
    </row>
    <row r="375" spans="2:11" ht="20" customHeight="1" x14ac:dyDescent="0.35">
      <c r="B375" s="80">
        <f t="shared" si="61"/>
        <v>348</v>
      </c>
      <c r="C375" s="81">
        <f t="shared" si="52"/>
        <v>0</v>
      </c>
      <c r="D375" s="81">
        <f t="shared" si="53"/>
        <v>0</v>
      </c>
      <c r="E375" s="81">
        <f t="shared" si="57"/>
        <v>0</v>
      </c>
      <c r="F375" s="81">
        <f t="shared" si="54"/>
        <v>0</v>
      </c>
      <c r="G375" s="81">
        <f t="shared" si="55"/>
        <v>0</v>
      </c>
      <c r="H375" s="81">
        <f t="shared" si="58"/>
        <v>0</v>
      </c>
      <c r="I375" s="81">
        <f t="shared" si="59"/>
        <v>0</v>
      </c>
      <c r="J375" s="81">
        <f t="shared" si="56"/>
        <v>266376.70354461554</v>
      </c>
      <c r="K375" s="81">
        <f t="shared" si="60"/>
        <v>266376.70354461554</v>
      </c>
    </row>
    <row r="376" spans="2:11" ht="20" customHeight="1" x14ac:dyDescent="0.35">
      <c r="B376" s="80">
        <f t="shared" si="61"/>
        <v>349</v>
      </c>
      <c r="C376" s="81">
        <f t="shared" si="52"/>
        <v>0</v>
      </c>
      <c r="D376" s="81">
        <f t="shared" si="53"/>
        <v>0</v>
      </c>
      <c r="E376" s="81">
        <f t="shared" si="57"/>
        <v>0</v>
      </c>
      <c r="F376" s="81">
        <f t="shared" si="54"/>
        <v>0</v>
      </c>
      <c r="G376" s="81">
        <f t="shared" si="55"/>
        <v>0</v>
      </c>
      <c r="H376" s="81">
        <f t="shared" si="58"/>
        <v>0</v>
      </c>
      <c r="I376" s="81">
        <f t="shared" si="59"/>
        <v>0</v>
      </c>
      <c r="J376" s="81">
        <f t="shared" si="56"/>
        <v>266816.64632745698</v>
      </c>
      <c r="K376" s="81">
        <f t="shared" si="60"/>
        <v>266816.64632745698</v>
      </c>
    </row>
    <row r="377" spans="2:11" ht="20" customHeight="1" x14ac:dyDescent="0.35">
      <c r="B377" s="80">
        <f t="shared" si="61"/>
        <v>350</v>
      </c>
      <c r="C377" s="81">
        <f t="shared" si="52"/>
        <v>0</v>
      </c>
      <c r="D377" s="81">
        <f t="shared" si="53"/>
        <v>0</v>
      </c>
      <c r="E377" s="81">
        <f t="shared" si="57"/>
        <v>0</v>
      </c>
      <c r="F377" s="81">
        <f t="shared" si="54"/>
        <v>0</v>
      </c>
      <c r="G377" s="81">
        <f t="shared" si="55"/>
        <v>0</v>
      </c>
      <c r="H377" s="81">
        <f t="shared" si="58"/>
        <v>0</v>
      </c>
      <c r="I377" s="81">
        <f t="shared" si="59"/>
        <v>0</v>
      </c>
      <c r="J377" s="81">
        <f t="shared" si="56"/>
        <v>267257.31571157248</v>
      </c>
      <c r="K377" s="81">
        <f t="shared" si="60"/>
        <v>267257.31571157248</v>
      </c>
    </row>
    <row r="378" spans="2:11" ht="20" customHeight="1" x14ac:dyDescent="0.35">
      <c r="B378" s="80">
        <f t="shared" si="61"/>
        <v>351</v>
      </c>
      <c r="C378" s="81">
        <f t="shared" si="52"/>
        <v>0</v>
      </c>
      <c r="D378" s="81">
        <f t="shared" si="53"/>
        <v>0</v>
      </c>
      <c r="E378" s="81">
        <f t="shared" si="57"/>
        <v>0</v>
      </c>
      <c r="F378" s="81">
        <f t="shared" si="54"/>
        <v>0</v>
      </c>
      <c r="G378" s="81">
        <f t="shared" si="55"/>
        <v>0</v>
      </c>
      <c r="H378" s="81">
        <f t="shared" si="58"/>
        <v>0</v>
      </c>
      <c r="I378" s="81">
        <f t="shared" si="59"/>
        <v>0</v>
      </c>
      <c r="J378" s="81">
        <f t="shared" si="56"/>
        <v>267698.7128970031</v>
      </c>
      <c r="K378" s="81">
        <f t="shared" si="60"/>
        <v>267698.7128970031</v>
      </c>
    </row>
    <row r="379" spans="2:11" ht="20" customHeight="1" x14ac:dyDescent="0.35">
      <c r="B379" s="80">
        <f t="shared" si="61"/>
        <v>352</v>
      </c>
      <c r="C379" s="81">
        <f t="shared" si="52"/>
        <v>0</v>
      </c>
      <c r="D379" s="81">
        <f t="shared" si="53"/>
        <v>0</v>
      </c>
      <c r="E379" s="81">
        <f t="shared" si="57"/>
        <v>0</v>
      </c>
      <c r="F379" s="81">
        <f t="shared" si="54"/>
        <v>0</v>
      </c>
      <c r="G379" s="81">
        <f t="shared" si="55"/>
        <v>0</v>
      </c>
      <c r="H379" s="81">
        <f t="shared" si="58"/>
        <v>0</v>
      </c>
      <c r="I379" s="81">
        <f t="shared" si="59"/>
        <v>0</v>
      </c>
      <c r="J379" s="81">
        <f t="shared" si="56"/>
        <v>268140.83908577188</v>
      </c>
      <c r="K379" s="81">
        <f t="shared" si="60"/>
        <v>268140.83908577188</v>
      </c>
    </row>
    <row r="380" spans="2:11" ht="20" customHeight="1" x14ac:dyDescent="0.35">
      <c r="B380" s="80">
        <f t="shared" si="61"/>
        <v>353</v>
      </c>
      <c r="C380" s="81">
        <f t="shared" si="52"/>
        <v>0</v>
      </c>
      <c r="D380" s="81">
        <f t="shared" si="53"/>
        <v>0</v>
      </c>
      <c r="E380" s="81">
        <f t="shared" si="57"/>
        <v>0</v>
      </c>
      <c r="F380" s="81">
        <f t="shared" si="54"/>
        <v>0</v>
      </c>
      <c r="G380" s="81">
        <f t="shared" si="55"/>
        <v>0</v>
      </c>
      <c r="H380" s="81">
        <f t="shared" si="58"/>
        <v>0</v>
      </c>
      <c r="I380" s="81">
        <f t="shared" si="59"/>
        <v>0</v>
      </c>
      <c r="J380" s="81">
        <f t="shared" si="56"/>
        <v>268583.69548188715</v>
      </c>
      <c r="K380" s="81">
        <f t="shared" si="60"/>
        <v>268583.69548188715</v>
      </c>
    </row>
    <row r="381" spans="2:11" ht="20" customHeight="1" x14ac:dyDescent="0.35">
      <c r="B381" s="80">
        <f t="shared" si="61"/>
        <v>354</v>
      </c>
      <c r="C381" s="81">
        <f t="shared" si="52"/>
        <v>0</v>
      </c>
      <c r="D381" s="81">
        <f t="shared" si="53"/>
        <v>0</v>
      </c>
      <c r="E381" s="81">
        <f t="shared" si="57"/>
        <v>0</v>
      </c>
      <c r="F381" s="81">
        <f t="shared" si="54"/>
        <v>0</v>
      </c>
      <c r="G381" s="81">
        <f t="shared" si="55"/>
        <v>0</v>
      </c>
      <c r="H381" s="81">
        <f t="shared" si="58"/>
        <v>0</v>
      </c>
      <c r="I381" s="81">
        <f t="shared" si="59"/>
        <v>0</v>
      </c>
      <c r="J381" s="81">
        <f t="shared" si="56"/>
        <v>269027.28329134564</v>
      </c>
      <c r="K381" s="81">
        <f t="shared" si="60"/>
        <v>269027.28329134564</v>
      </c>
    </row>
    <row r="382" spans="2:11" ht="20" customHeight="1" x14ac:dyDescent="0.35">
      <c r="B382" s="80">
        <f t="shared" si="61"/>
        <v>355</v>
      </c>
      <c r="C382" s="81">
        <f t="shared" si="52"/>
        <v>0</v>
      </c>
      <c r="D382" s="81">
        <f t="shared" si="53"/>
        <v>0</v>
      </c>
      <c r="E382" s="81">
        <f t="shared" si="57"/>
        <v>0</v>
      </c>
      <c r="F382" s="81">
        <f t="shared" si="54"/>
        <v>0</v>
      </c>
      <c r="G382" s="81">
        <f t="shared" si="55"/>
        <v>0</v>
      </c>
      <c r="H382" s="81">
        <f t="shared" si="58"/>
        <v>0</v>
      </c>
      <c r="I382" s="81">
        <f t="shared" si="59"/>
        <v>0</v>
      </c>
      <c r="J382" s="81">
        <f t="shared" si="56"/>
        <v>269471.603722136</v>
      </c>
      <c r="K382" s="81">
        <f t="shared" si="60"/>
        <v>269471.603722136</v>
      </c>
    </row>
    <row r="383" spans="2:11" ht="20" customHeight="1" x14ac:dyDescent="0.35">
      <c r="B383" s="80">
        <f t="shared" si="61"/>
        <v>356</v>
      </c>
      <c r="C383" s="81">
        <f t="shared" si="52"/>
        <v>0</v>
      </c>
      <c r="D383" s="81">
        <f t="shared" si="53"/>
        <v>0</v>
      </c>
      <c r="E383" s="81">
        <f t="shared" si="57"/>
        <v>0</v>
      </c>
      <c r="F383" s="81">
        <f t="shared" si="54"/>
        <v>0</v>
      </c>
      <c r="G383" s="81">
        <f t="shared" si="55"/>
        <v>0</v>
      </c>
      <c r="H383" s="81">
        <f t="shared" si="58"/>
        <v>0</v>
      </c>
      <c r="I383" s="81">
        <f t="shared" si="59"/>
        <v>0</v>
      </c>
      <c r="J383" s="81">
        <f t="shared" si="56"/>
        <v>269916.65798424196</v>
      </c>
      <c r="K383" s="81">
        <f t="shared" si="60"/>
        <v>269916.65798424196</v>
      </c>
    </row>
    <row r="384" spans="2:11" ht="20" customHeight="1" x14ac:dyDescent="0.35">
      <c r="B384" s="80">
        <f t="shared" si="61"/>
        <v>357</v>
      </c>
      <c r="C384" s="81">
        <f t="shared" si="52"/>
        <v>0</v>
      </c>
      <c r="D384" s="81">
        <f t="shared" si="53"/>
        <v>0</v>
      </c>
      <c r="E384" s="81">
        <f t="shared" si="57"/>
        <v>0</v>
      </c>
      <c r="F384" s="81">
        <f t="shared" si="54"/>
        <v>0</v>
      </c>
      <c r="G384" s="81">
        <f t="shared" si="55"/>
        <v>0</v>
      </c>
      <c r="H384" s="81">
        <f t="shared" si="58"/>
        <v>0</v>
      </c>
      <c r="I384" s="81">
        <f t="shared" si="59"/>
        <v>0</v>
      </c>
      <c r="J384" s="81">
        <f t="shared" si="56"/>
        <v>270362.44728964556</v>
      </c>
      <c r="K384" s="81">
        <f t="shared" si="60"/>
        <v>270362.44728964556</v>
      </c>
    </row>
    <row r="385" spans="2:11" ht="20" customHeight="1" x14ac:dyDescent="0.35">
      <c r="B385" s="80">
        <f t="shared" si="61"/>
        <v>358</v>
      </c>
      <c r="C385" s="81">
        <f t="shared" si="52"/>
        <v>0</v>
      </c>
      <c r="D385" s="81">
        <f t="shared" si="53"/>
        <v>0</v>
      </c>
      <c r="E385" s="81">
        <f t="shared" si="57"/>
        <v>0</v>
      </c>
      <c r="F385" s="81">
        <f t="shared" si="54"/>
        <v>0</v>
      </c>
      <c r="G385" s="81">
        <f t="shared" si="55"/>
        <v>0</v>
      </c>
      <c r="H385" s="81">
        <f t="shared" si="58"/>
        <v>0</v>
      </c>
      <c r="I385" s="81">
        <f t="shared" si="59"/>
        <v>0</v>
      </c>
      <c r="J385" s="81">
        <f t="shared" si="56"/>
        <v>270808.97285233054</v>
      </c>
      <c r="K385" s="81">
        <f t="shared" si="60"/>
        <v>270808.97285233054</v>
      </c>
    </row>
    <row r="386" spans="2:11" ht="20" customHeight="1" x14ac:dyDescent="0.35">
      <c r="B386" s="80">
        <f t="shared" si="61"/>
        <v>359</v>
      </c>
      <c r="C386" s="81">
        <f t="shared" si="52"/>
        <v>0</v>
      </c>
      <c r="D386" s="81">
        <f t="shared" si="53"/>
        <v>0</v>
      </c>
      <c r="E386" s="81">
        <f t="shared" si="57"/>
        <v>0</v>
      </c>
      <c r="F386" s="81">
        <f t="shared" si="54"/>
        <v>0</v>
      </c>
      <c r="G386" s="81">
        <f t="shared" si="55"/>
        <v>0</v>
      </c>
      <c r="H386" s="81">
        <f t="shared" si="58"/>
        <v>0</v>
      </c>
      <c r="I386" s="81">
        <f t="shared" si="59"/>
        <v>0</v>
      </c>
      <c r="J386" s="81">
        <f t="shared" si="56"/>
        <v>271256.23588828568</v>
      </c>
      <c r="K386" s="81">
        <f t="shared" si="60"/>
        <v>271256.23588828568</v>
      </c>
    </row>
    <row r="387" spans="2:11" ht="20" customHeight="1" x14ac:dyDescent="0.35">
      <c r="B387" s="80">
        <f t="shared" si="61"/>
        <v>360</v>
      </c>
      <c r="C387" s="81">
        <f t="shared" si="52"/>
        <v>0</v>
      </c>
      <c r="D387" s="81">
        <f t="shared" si="53"/>
        <v>0</v>
      </c>
      <c r="E387" s="81">
        <f t="shared" si="57"/>
        <v>0</v>
      </c>
      <c r="F387" s="81">
        <f t="shared" si="54"/>
        <v>0</v>
      </c>
      <c r="G387" s="81">
        <f t="shared" si="55"/>
        <v>0</v>
      </c>
      <c r="H387" s="81">
        <f t="shared" si="58"/>
        <v>0</v>
      </c>
      <c r="I387" s="81">
        <f t="shared" si="59"/>
        <v>0</v>
      </c>
      <c r="J387" s="81">
        <f t="shared" si="56"/>
        <v>271704.23761550803</v>
      </c>
      <c r="K387" s="81">
        <f t="shared" si="60"/>
        <v>271704.23761550803</v>
      </c>
    </row>
    <row r="388" spans="2:11" ht="20" customHeight="1" x14ac:dyDescent="0.35">
      <c r="C388" s="82"/>
      <c r="D388" s="82"/>
      <c r="E388" s="82"/>
      <c r="F388" s="82"/>
      <c r="G388" s="82"/>
      <c r="H388" s="82"/>
      <c r="I388" s="82"/>
      <c r="J388" s="82"/>
      <c r="K388" s="82"/>
    </row>
    <row r="389" spans="2:11" ht="20" customHeight="1" x14ac:dyDescent="0.35">
      <c r="C389" s="82"/>
      <c r="D389" s="82"/>
      <c r="E389" s="82"/>
      <c r="F389" s="82"/>
      <c r="G389" s="82"/>
      <c r="H389" s="82"/>
      <c r="I389" s="82"/>
      <c r="J389" s="82"/>
      <c r="K389" s="82"/>
    </row>
    <row r="390" spans="2:11" ht="20" customHeight="1" x14ac:dyDescent="0.35">
      <c r="C390" s="82"/>
      <c r="D390" s="82"/>
      <c r="E390" s="82"/>
      <c r="F390" s="82"/>
      <c r="G390" s="82"/>
      <c r="H390" s="82"/>
      <c r="I390" s="82"/>
      <c r="J390" s="82"/>
      <c r="K390" s="82"/>
    </row>
    <row r="391" spans="2:11" ht="20" customHeight="1" x14ac:dyDescent="0.35">
      <c r="C391" s="82"/>
      <c r="D391" s="82"/>
      <c r="E391" s="82"/>
      <c r="F391" s="82"/>
      <c r="G391" s="82"/>
      <c r="H391" s="82"/>
      <c r="I391" s="82"/>
      <c r="J391" s="82"/>
      <c r="K391" s="82"/>
    </row>
    <row r="392" spans="2:11" ht="20" customHeight="1" x14ac:dyDescent="0.35">
      <c r="C392" s="82"/>
      <c r="D392" s="82"/>
      <c r="E392" s="82"/>
      <c r="F392" s="82"/>
      <c r="G392" s="82"/>
      <c r="H392" s="82"/>
      <c r="I392" s="82"/>
      <c r="J392" s="82"/>
      <c r="K392" s="82"/>
    </row>
    <row r="393" spans="2:11" ht="20" customHeight="1" x14ac:dyDescent="0.35">
      <c r="C393" s="82"/>
      <c r="D393" s="82"/>
      <c r="E393" s="82"/>
      <c r="F393" s="82"/>
      <c r="G393" s="82"/>
      <c r="H393" s="82"/>
      <c r="I393" s="82"/>
      <c r="J393" s="82"/>
      <c r="K393" s="82"/>
    </row>
    <row r="394" spans="2:11" ht="20" customHeight="1" x14ac:dyDescent="0.35">
      <c r="C394" s="82"/>
      <c r="D394" s="82"/>
      <c r="E394" s="82"/>
      <c r="F394" s="82"/>
      <c r="G394" s="82"/>
      <c r="H394" s="82"/>
      <c r="I394" s="82"/>
      <c r="J394" s="82"/>
      <c r="K394" s="82"/>
    </row>
    <row r="395" spans="2:11" ht="20" customHeight="1" x14ac:dyDescent="0.35">
      <c r="C395" s="82"/>
      <c r="D395" s="82"/>
      <c r="E395" s="82"/>
      <c r="F395" s="82"/>
      <c r="G395" s="82"/>
      <c r="H395" s="82"/>
      <c r="I395" s="82"/>
      <c r="J395" s="82"/>
      <c r="K395" s="82"/>
    </row>
    <row r="396" spans="2:11" ht="20" customHeight="1" x14ac:dyDescent="0.35">
      <c r="C396" s="82"/>
      <c r="D396" s="82"/>
      <c r="E396" s="82"/>
      <c r="F396" s="82"/>
      <c r="G396" s="82"/>
      <c r="H396" s="82"/>
      <c r="I396" s="82"/>
      <c r="J396" s="82"/>
      <c r="K396" s="82"/>
    </row>
    <row r="397" spans="2:11" ht="20" customHeight="1" x14ac:dyDescent="0.35">
      <c r="C397" s="82"/>
      <c r="D397" s="82"/>
      <c r="E397" s="82"/>
      <c r="F397" s="82"/>
      <c r="G397" s="82"/>
      <c r="H397" s="82"/>
      <c r="I397" s="82"/>
      <c r="J397" s="82"/>
      <c r="K397" s="82"/>
    </row>
    <row r="398" spans="2:11" ht="20" customHeight="1" x14ac:dyDescent="0.35">
      <c r="C398" s="82"/>
      <c r="D398" s="82"/>
      <c r="E398" s="82"/>
      <c r="F398" s="82"/>
      <c r="G398" s="82"/>
      <c r="H398" s="82"/>
      <c r="I398" s="82"/>
      <c r="J398" s="82"/>
      <c r="K398" s="82"/>
    </row>
    <row r="399" spans="2:11" ht="20" customHeight="1" x14ac:dyDescent="0.35">
      <c r="C399" s="82"/>
      <c r="D399" s="82"/>
      <c r="E399" s="82"/>
      <c r="F399" s="82"/>
      <c r="G399" s="82"/>
      <c r="H399" s="82"/>
      <c r="I399" s="82"/>
      <c r="J399" s="82"/>
      <c r="K399" s="82"/>
    </row>
    <row r="400" spans="2:11" ht="20" customHeight="1" x14ac:dyDescent="0.35">
      <c r="C400" s="82"/>
      <c r="D400" s="82"/>
      <c r="E400" s="82"/>
      <c r="F400" s="82"/>
      <c r="G400" s="82"/>
      <c r="H400" s="82"/>
      <c r="I400" s="82"/>
      <c r="J400" s="82"/>
      <c r="K400" s="82"/>
    </row>
    <row r="401" spans="3:11" ht="20" customHeight="1" x14ac:dyDescent="0.35">
      <c r="C401" s="82"/>
      <c r="D401" s="82"/>
      <c r="E401" s="82"/>
      <c r="F401" s="82"/>
      <c r="G401" s="82"/>
      <c r="H401" s="82"/>
      <c r="I401" s="82"/>
      <c r="J401" s="82"/>
      <c r="K401" s="82"/>
    </row>
    <row r="402" spans="3:11" ht="20" customHeight="1" x14ac:dyDescent="0.35">
      <c r="C402" s="82"/>
      <c r="D402" s="82"/>
      <c r="E402" s="82"/>
      <c r="F402" s="82"/>
      <c r="G402" s="82"/>
      <c r="H402" s="82"/>
      <c r="I402" s="82"/>
      <c r="J402" s="82"/>
      <c r="K402" s="82"/>
    </row>
    <row r="403" spans="3:11" ht="20" customHeight="1" x14ac:dyDescent="0.35">
      <c r="C403" s="82"/>
      <c r="D403" s="82"/>
      <c r="E403" s="82"/>
      <c r="F403" s="82"/>
      <c r="G403" s="82"/>
      <c r="H403" s="82"/>
      <c r="I403" s="82"/>
      <c r="J403" s="82"/>
      <c r="K403" s="82"/>
    </row>
    <row r="404" spans="3:11" ht="20" customHeight="1" x14ac:dyDescent="0.35">
      <c r="C404" s="82"/>
      <c r="D404" s="82"/>
      <c r="E404" s="82"/>
      <c r="F404" s="82"/>
      <c r="G404" s="82"/>
      <c r="H404" s="82"/>
      <c r="I404" s="82"/>
      <c r="J404" s="82"/>
      <c r="K404" s="82"/>
    </row>
    <row r="405" spans="3:11" ht="20" customHeight="1" x14ac:dyDescent="0.35">
      <c r="C405" s="82"/>
      <c r="D405" s="82"/>
      <c r="E405" s="82"/>
      <c r="F405" s="82"/>
      <c r="G405" s="82"/>
      <c r="H405" s="82"/>
      <c r="I405" s="82"/>
      <c r="J405" s="82"/>
      <c r="K405" s="82"/>
    </row>
    <row r="406" spans="3:11" ht="20" customHeight="1" x14ac:dyDescent="0.35">
      <c r="C406" s="82"/>
      <c r="D406" s="82"/>
      <c r="E406" s="82"/>
      <c r="F406" s="82"/>
      <c r="G406" s="82"/>
      <c r="H406" s="82"/>
      <c r="I406" s="82"/>
      <c r="J406" s="82"/>
      <c r="K406" s="82"/>
    </row>
    <row r="407" spans="3:11" ht="20" customHeight="1" x14ac:dyDescent="0.35">
      <c r="C407" s="82"/>
      <c r="D407" s="82"/>
      <c r="E407" s="82"/>
      <c r="F407" s="82"/>
      <c r="G407" s="82"/>
      <c r="H407" s="82"/>
      <c r="I407" s="82"/>
      <c r="J407" s="82"/>
      <c r="K407" s="82"/>
    </row>
    <row r="408" spans="3:11" ht="20" customHeight="1" x14ac:dyDescent="0.35">
      <c r="C408" s="82"/>
      <c r="D408" s="82"/>
      <c r="E408" s="82"/>
      <c r="F408" s="82"/>
      <c r="G408" s="82"/>
      <c r="H408" s="82"/>
      <c r="I408" s="82"/>
      <c r="J408" s="82"/>
      <c r="K408" s="82"/>
    </row>
    <row r="409" spans="3:11" ht="20" customHeight="1" x14ac:dyDescent="0.35">
      <c r="C409" s="82"/>
      <c r="D409" s="82"/>
      <c r="E409" s="82"/>
      <c r="F409" s="82"/>
      <c r="G409" s="82"/>
      <c r="H409" s="82"/>
      <c r="I409" s="82"/>
      <c r="J409" s="82"/>
      <c r="K409" s="82"/>
    </row>
    <row r="410" spans="3:11" ht="20" customHeight="1" x14ac:dyDescent="0.35">
      <c r="C410" s="82"/>
      <c r="D410" s="82"/>
      <c r="E410" s="82"/>
      <c r="F410" s="82"/>
      <c r="G410" s="82"/>
      <c r="H410" s="82"/>
      <c r="I410" s="82"/>
      <c r="J410" s="82"/>
      <c r="K410" s="82"/>
    </row>
    <row r="411" spans="3:11" ht="20" customHeight="1" x14ac:dyDescent="0.35">
      <c r="C411" s="82"/>
      <c r="D411" s="82"/>
      <c r="E411" s="82"/>
      <c r="F411" s="82"/>
      <c r="G411" s="82"/>
      <c r="H411" s="82"/>
      <c r="I411" s="82"/>
      <c r="J411" s="82"/>
      <c r="K411" s="82"/>
    </row>
    <row r="412" spans="3:11" ht="20" customHeight="1" x14ac:dyDescent="0.35">
      <c r="C412" s="82"/>
      <c r="D412" s="82"/>
      <c r="E412" s="82"/>
      <c r="F412" s="82"/>
      <c r="G412" s="82"/>
      <c r="H412" s="82"/>
      <c r="I412" s="82"/>
      <c r="J412" s="82"/>
      <c r="K412" s="82"/>
    </row>
    <row r="413" spans="3:11" ht="20" customHeight="1" x14ac:dyDescent="0.35">
      <c r="C413" s="82"/>
      <c r="D413" s="82"/>
      <c r="E413" s="82"/>
      <c r="F413" s="82"/>
      <c r="G413" s="82"/>
      <c r="H413" s="82"/>
      <c r="I413" s="82"/>
      <c r="J413" s="82"/>
      <c r="K413" s="82"/>
    </row>
    <row r="414" spans="3:11" ht="20" customHeight="1" x14ac:dyDescent="0.35">
      <c r="C414" s="82"/>
      <c r="D414" s="82"/>
      <c r="E414" s="82"/>
      <c r="F414" s="82"/>
      <c r="G414" s="82"/>
      <c r="H414" s="82"/>
      <c r="I414" s="82"/>
      <c r="J414" s="82"/>
      <c r="K414" s="82"/>
    </row>
    <row r="415" spans="3:11" ht="20" customHeight="1" x14ac:dyDescent="0.35">
      <c r="C415" s="82"/>
      <c r="D415" s="82"/>
      <c r="E415" s="82"/>
      <c r="F415" s="82"/>
      <c r="G415" s="82"/>
      <c r="H415" s="82"/>
      <c r="I415" s="82"/>
      <c r="J415" s="82"/>
      <c r="K415" s="82"/>
    </row>
    <row r="416" spans="3:11" ht="20" customHeight="1" x14ac:dyDescent="0.35">
      <c r="C416" s="82"/>
      <c r="D416" s="82"/>
      <c r="E416" s="82"/>
      <c r="F416" s="82"/>
      <c r="G416" s="82"/>
      <c r="H416" s="82"/>
      <c r="I416" s="82"/>
      <c r="J416" s="82"/>
      <c r="K416" s="82"/>
    </row>
    <row r="417" spans="3:11" ht="20" customHeight="1" x14ac:dyDescent="0.35">
      <c r="C417" s="82"/>
      <c r="D417" s="82"/>
      <c r="E417" s="82"/>
      <c r="F417" s="82"/>
      <c r="G417" s="82"/>
      <c r="H417" s="82"/>
      <c r="I417" s="82"/>
      <c r="J417" s="82"/>
      <c r="K417" s="82"/>
    </row>
    <row r="418" spans="3:11" ht="20" customHeight="1" x14ac:dyDescent="0.35">
      <c r="C418" s="82"/>
      <c r="D418" s="82"/>
      <c r="E418" s="82"/>
      <c r="F418" s="82"/>
      <c r="G418" s="82"/>
      <c r="H418" s="82"/>
      <c r="I418" s="82"/>
      <c r="J418" s="82"/>
      <c r="K418" s="82"/>
    </row>
    <row r="419" spans="3:11" ht="20" customHeight="1" x14ac:dyDescent="0.35">
      <c r="C419" s="82"/>
      <c r="D419" s="82"/>
      <c r="E419" s="82"/>
      <c r="F419" s="82"/>
      <c r="G419" s="82"/>
      <c r="H419" s="82"/>
      <c r="I419" s="82"/>
      <c r="J419" s="82"/>
      <c r="K419" s="82"/>
    </row>
    <row r="420" spans="3:11" ht="20" customHeight="1" x14ac:dyDescent="0.35">
      <c r="C420" s="82"/>
      <c r="D420" s="82"/>
      <c r="E420" s="82"/>
      <c r="F420" s="82"/>
      <c r="G420" s="82"/>
      <c r="H420" s="82"/>
      <c r="I420" s="82"/>
      <c r="J420" s="82"/>
      <c r="K420" s="82"/>
    </row>
    <row r="421" spans="3:11" ht="20" customHeight="1" x14ac:dyDescent="0.35">
      <c r="C421" s="82"/>
      <c r="D421" s="82"/>
      <c r="E421" s="82"/>
      <c r="F421" s="82"/>
      <c r="G421" s="82"/>
      <c r="H421" s="82"/>
      <c r="I421" s="82"/>
      <c r="J421" s="82"/>
      <c r="K421" s="82"/>
    </row>
    <row r="422" spans="3:11" ht="20" customHeight="1" x14ac:dyDescent="0.35">
      <c r="C422" s="82"/>
      <c r="D422" s="82"/>
      <c r="E422" s="82"/>
      <c r="F422" s="82"/>
      <c r="G422" s="82"/>
      <c r="H422" s="82"/>
      <c r="I422" s="82"/>
      <c r="J422" s="82"/>
      <c r="K422" s="82"/>
    </row>
    <row r="423" spans="3:11" ht="20" customHeight="1" x14ac:dyDescent="0.35">
      <c r="C423" s="82"/>
      <c r="D423" s="82"/>
      <c r="E423" s="82"/>
      <c r="F423" s="82"/>
      <c r="G423" s="82"/>
      <c r="H423" s="82"/>
      <c r="I423" s="82"/>
      <c r="J423" s="82"/>
      <c r="K423" s="82"/>
    </row>
    <row r="424" spans="3:11" ht="20" customHeight="1" x14ac:dyDescent="0.35">
      <c r="C424" s="82"/>
      <c r="D424" s="82"/>
      <c r="E424" s="82"/>
      <c r="F424" s="82"/>
      <c r="G424" s="82"/>
      <c r="H424" s="82"/>
      <c r="I424" s="82"/>
      <c r="J424" s="82"/>
      <c r="K424" s="82"/>
    </row>
    <row r="425" spans="3:11" ht="20" customHeight="1" x14ac:dyDescent="0.35">
      <c r="C425" s="82"/>
      <c r="D425" s="82"/>
      <c r="E425" s="82"/>
      <c r="F425" s="82"/>
      <c r="G425" s="82"/>
      <c r="H425" s="82"/>
      <c r="I425" s="82"/>
      <c r="J425" s="82"/>
      <c r="K425" s="82"/>
    </row>
    <row r="426" spans="3:11" ht="20" customHeight="1" x14ac:dyDescent="0.35">
      <c r="C426" s="82"/>
      <c r="D426" s="82"/>
      <c r="E426" s="82"/>
      <c r="F426" s="82"/>
      <c r="G426" s="82"/>
      <c r="H426" s="82"/>
      <c r="I426" s="82"/>
      <c r="J426" s="82"/>
      <c r="K426" s="82"/>
    </row>
    <row r="427" spans="3:11" ht="20" customHeight="1" x14ac:dyDescent="0.35">
      <c r="C427" s="82"/>
      <c r="D427" s="82"/>
      <c r="E427" s="82"/>
      <c r="F427" s="82"/>
      <c r="G427" s="82"/>
      <c r="H427" s="82"/>
      <c r="I427" s="82"/>
      <c r="J427" s="82"/>
      <c r="K427" s="82"/>
    </row>
    <row r="428" spans="3:11" ht="20" customHeight="1" x14ac:dyDescent="0.35">
      <c r="C428" s="82"/>
      <c r="D428" s="82"/>
      <c r="E428" s="82"/>
      <c r="F428" s="82"/>
      <c r="G428" s="82"/>
      <c r="H428" s="82"/>
      <c r="I428" s="82"/>
      <c r="J428" s="82"/>
      <c r="K428" s="82"/>
    </row>
    <row r="429" spans="3:11" ht="20" customHeight="1" x14ac:dyDescent="0.35">
      <c r="C429" s="82"/>
      <c r="D429" s="82"/>
      <c r="E429" s="82"/>
      <c r="F429" s="82"/>
      <c r="G429" s="82"/>
      <c r="H429" s="82"/>
      <c r="I429" s="82"/>
      <c r="J429" s="82"/>
      <c r="K429" s="82"/>
    </row>
    <row r="430" spans="3:11" ht="20" customHeight="1" x14ac:dyDescent="0.35">
      <c r="C430" s="82"/>
      <c r="D430" s="82"/>
      <c r="E430" s="82"/>
      <c r="F430" s="82"/>
      <c r="G430" s="82"/>
      <c r="H430" s="82"/>
      <c r="I430" s="82"/>
      <c r="J430" s="82"/>
      <c r="K430" s="82"/>
    </row>
    <row r="431" spans="3:11" ht="20" customHeight="1" x14ac:dyDescent="0.35">
      <c r="C431" s="82"/>
      <c r="D431" s="82"/>
      <c r="E431" s="82"/>
      <c r="F431" s="82"/>
      <c r="G431" s="82"/>
      <c r="H431" s="82"/>
      <c r="I431" s="82"/>
      <c r="J431" s="82"/>
      <c r="K431" s="82"/>
    </row>
    <row r="432" spans="3:11" ht="20" customHeight="1" x14ac:dyDescent="0.35">
      <c r="C432" s="82"/>
      <c r="D432" s="82"/>
      <c r="E432" s="82"/>
      <c r="F432" s="82"/>
      <c r="G432" s="82"/>
      <c r="H432" s="82"/>
      <c r="I432" s="82"/>
      <c r="J432" s="82"/>
      <c r="K432" s="82"/>
    </row>
    <row r="433" spans="3:11" ht="20" customHeight="1" x14ac:dyDescent="0.35">
      <c r="C433" s="82"/>
      <c r="D433" s="82"/>
      <c r="E433" s="82"/>
      <c r="F433" s="82"/>
      <c r="G433" s="82"/>
      <c r="H433" s="82"/>
      <c r="I433" s="82"/>
      <c r="J433" s="82"/>
      <c r="K433" s="82"/>
    </row>
    <row r="434" spans="3:11" ht="20" customHeight="1" x14ac:dyDescent="0.35">
      <c r="C434" s="82"/>
      <c r="D434" s="82"/>
      <c r="E434" s="82"/>
      <c r="F434" s="82"/>
      <c r="G434" s="82"/>
      <c r="H434" s="82"/>
      <c r="I434" s="82"/>
      <c r="J434" s="82"/>
      <c r="K434" s="82"/>
    </row>
    <row r="435" spans="3:11" ht="20" customHeight="1" x14ac:dyDescent="0.35">
      <c r="C435" s="82"/>
      <c r="D435" s="82"/>
      <c r="E435" s="82"/>
      <c r="F435" s="82"/>
      <c r="G435" s="82"/>
      <c r="H435" s="82"/>
      <c r="I435" s="82"/>
      <c r="J435" s="82"/>
      <c r="K435" s="82"/>
    </row>
    <row r="436" spans="3:11" ht="20" customHeight="1" x14ac:dyDescent="0.35">
      <c r="C436" s="82"/>
      <c r="D436" s="82"/>
      <c r="E436" s="82"/>
      <c r="F436" s="82"/>
      <c r="G436" s="82"/>
      <c r="H436" s="82"/>
      <c r="I436" s="82"/>
      <c r="J436" s="82"/>
      <c r="K436" s="82"/>
    </row>
    <row r="437" spans="3:11" ht="20" customHeight="1" x14ac:dyDescent="0.35">
      <c r="C437" s="82"/>
      <c r="D437" s="82"/>
      <c r="E437" s="82"/>
      <c r="F437" s="82"/>
      <c r="G437" s="82"/>
      <c r="H437" s="82"/>
      <c r="I437" s="82"/>
      <c r="J437" s="82"/>
      <c r="K437" s="82"/>
    </row>
    <row r="438" spans="3:11" ht="20" customHeight="1" x14ac:dyDescent="0.35">
      <c r="C438" s="82"/>
      <c r="D438" s="82"/>
      <c r="E438" s="82"/>
      <c r="F438" s="82"/>
      <c r="G438" s="82"/>
      <c r="H438" s="82"/>
      <c r="I438" s="82"/>
      <c r="J438" s="82"/>
      <c r="K438" s="82"/>
    </row>
    <row r="439" spans="3:11" ht="20" customHeight="1" x14ac:dyDescent="0.35">
      <c r="C439" s="82"/>
      <c r="D439" s="82"/>
      <c r="E439" s="82"/>
      <c r="F439" s="82"/>
      <c r="G439" s="82"/>
      <c r="H439" s="82"/>
      <c r="I439" s="82"/>
      <c r="J439" s="82"/>
      <c r="K439" s="82"/>
    </row>
    <row r="440" spans="3:11" ht="20" customHeight="1" x14ac:dyDescent="0.35">
      <c r="C440" s="82"/>
      <c r="D440" s="82"/>
      <c r="E440" s="82"/>
      <c r="F440" s="82"/>
      <c r="G440" s="82"/>
      <c r="H440" s="82"/>
      <c r="I440" s="82"/>
      <c r="J440" s="82"/>
      <c r="K440" s="82"/>
    </row>
    <row r="441" spans="3:11" ht="20" customHeight="1" x14ac:dyDescent="0.35">
      <c r="C441" s="82"/>
      <c r="D441" s="82"/>
      <c r="E441" s="82"/>
      <c r="F441" s="82"/>
      <c r="G441" s="82"/>
      <c r="H441" s="82"/>
      <c r="I441" s="82"/>
      <c r="J441" s="82"/>
      <c r="K441" s="82"/>
    </row>
    <row r="442" spans="3:11" ht="20" customHeight="1" x14ac:dyDescent="0.35">
      <c r="C442" s="82"/>
      <c r="D442" s="82"/>
      <c r="E442" s="82"/>
      <c r="F442" s="82"/>
      <c r="G442" s="82"/>
      <c r="H442" s="82"/>
      <c r="I442" s="82"/>
      <c r="J442" s="82"/>
      <c r="K442" s="82"/>
    </row>
    <row r="443" spans="3:11" ht="20" customHeight="1" x14ac:dyDescent="0.35">
      <c r="C443" s="82"/>
      <c r="D443" s="82"/>
      <c r="E443" s="82"/>
      <c r="F443" s="82"/>
      <c r="G443" s="82"/>
      <c r="H443" s="82"/>
      <c r="I443" s="82"/>
      <c r="J443" s="82"/>
      <c r="K443" s="82"/>
    </row>
    <row r="444" spans="3:11" ht="20" customHeight="1" x14ac:dyDescent="0.35">
      <c r="C444" s="82"/>
      <c r="D444" s="82"/>
      <c r="E444" s="82"/>
      <c r="F444" s="82"/>
      <c r="G444" s="82"/>
      <c r="H444" s="82"/>
      <c r="I444" s="82"/>
      <c r="J444" s="82"/>
      <c r="K444" s="82"/>
    </row>
    <row r="445" spans="3:11" ht="20" customHeight="1" x14ac:dyDescent="0.35">
      <c r="C445" s="82"/>
      <c r="D445" s="82"/>
      <c r="E445" s="82"/>
      <c r="F445" s="82"/>
      <c r="G445" s="82"/>
      <c r="H445" s="82"/>
      <c r="I445" s="82"/>
      <c r="J445" s="82"/>
      <c r="K445" s="82"/>
    </row>
    <row r="446" spans="3:11" ht="20" customHeight="1" x14ac:dyDescent="0.35">
      <c r="C446" s="82"/>
      <c r="D446" s="82"/>
      <c r="E446" s="82"/>
      <c r="F446" s="82"/>
      <c r="G446" s="82"/>
      <c r="H446" s="82"/>
      <c r="I446" s="82"/>
      <c r="J446" s="82"/>
      <c r="K446" s="82"/>
    </row>
    <row r="447" spans="3:11" ht="20" customHeight="1" x14ac:dyDescent="0.35">
      <c r="C447" s="82"/>
      <c r="D447" s="82"/>
      <c r="E447" s="82"/>
      <c r="F447" s="82"/>
      <c r="G447" s="82"/>
      <c r="H447" s="82"/>
      <c r="I447" s="82"/>
      <c r="J447" s="82"/>
      <c r="K447" s="82"/>
    </row>
    <row r="448" spans="3:11" ht="20" customHeight="1" x14ac:dyDescent="0.35">
      <c r="C448" s="82"/>
      <c r="D448" s="82"/>
      <c r="E448" s="82"/>
      <c r="F448" s="82"/>
      <c r="G448" s="82"/>
      <c r="H448" s="82"/>
      <c r="I448" s="82"/>
      <c r="J448" s="82"/>
      <c r="K448" s="82"/>
    </row>
    <row r="449" spans="3:11" ht="20" customHeight="1" x14ac:dyDescent="0.35">
      <c r="C449" s="82"/>
      <c r="D449" s="82"/>
      <c r="E449" s="82"/>
      <c r="F449" s="82"/>
      <c r="G449" s="82"/>
      <c r="H449" s="82"/>
      <c r="I449" s="82"/>
      <c r="J449" s="82"/>
      <c r="K449" s="82"/>
    </row>
    <row r="450" spans="3:11" ht="20" customHeight="1" x14ac:dyDescent="0.35">
      <c r="C450" s="82"/>
      <c r="D450" s="82"/>
      <c r="E450" s="82"/>
      <c r="F450" s="82"/>
      <c r="G450" s="82"/>
      <c r="H450" s="82"/>
      <c r="I450" s="82"/>
      <c r="J450" s="82"/>
      <c r="K450" s="82"/>
    </row>
    <row r="451" spans="3:11" ht="20" customHeight="1" x14ac:dyDescent="0.35">
      <c r="C451" s="82"/>
      <c r="D451" s="82"/>
      <c r="E451" s="82"/>
      <c r="F451" s="82"/>
      <c r="G451" s="82"/>
      <c r="H451" s="82"/>
      <c r="I451" s="82"/>
      <c r="J451" s="82"/>
      <c r="K451" s="82"/>
    </row>
    <row r="452" spans="3:11" ht="20" customHeight="1" x14ac:dyDescent="0.35">
      <c r="C452" s="82"/>
      <c r="D452" s="82"/>
      <c r="E452" s="82"/>
      <c r="F452" s="82"/>
      <c r="G452" s="82"/>
      <c r="H452" s="82"/>
      <c r="I452" s="82"/>
      <c r="J452" s="82"/>
      <c r="K452" s="82"/>
    </row>
    <row r="453" spans="3:11" ht="20" customHeight="1" x14ac:dyDescent="0.35">
      <c r="C453" s="82"/>
      <c r="D453" s="82"/>
      <c r="E453" s="82"/>
      <c r="F453" s="82"/>
      <c r="G453" s="82"/>
      <c r="H453" s="82"/>
      <c r="I453" s="82"/>
      <c r="J453" s="82"/>
      <c r="K453" s="82"/>
    </row>
    <row r="454" spans="3:11" ht="20" customHeight="1" x14ac:dyDescent="0.35">
      <c r="C454" s="82"/>
      <c r="D454" s="82"/>
      <c r="E454" s="82"/>
      <c r="F454" s="82"/>
      <c r="G454" s="82"/>
      <c r="H454" s="82"/>
      <c r="I454" s="82"/>
      <c r="J454" s="82"/>
      <c r="K454" s="82"/>
    </row>
    <row r="455" spans="3:11" ht="20" customHeight="1" x14ac:dyDescent="0.35">
      <c r="C455" s="82"/>
      <c r="D455" s="82"/>
      <c r="E455" s="82"/>
      <c r="F455" s="82"/>
      <c r="G455" s="82"/>
      <c r="H455" s="82"/>
      <c r="I455" s="82"/>
      <c r="J455" s="82"/>
      <c r="K455" s="82"/>
    </row>
    <row r="456" spans="3:11" ht="20" customHeight="1" x14ac:dyDescent="0.35">
      <c r="C456" s="82"/>
      <c r="D456" s="82"/>
      <c r="E456" s="82"/>
      <c r="F456" s="82"/>
      <c r="G456" s="82"/>
      <c r="H456" s="82"/>
      <c r="I456" s="82"/>
      <c r="J456" s="82"/>
      <c r="K456" s="82"/>
    </row>
    <row r="457" spans="3:11" ht="20" customHeight="1" x14ac:dyDescent="0.35">
      <c r="C457" s="82"/>
      <c r="D457" s="82"/>
      <c r="E457" s="82"/>
      <c r="F457" s="82"/>
      <c r="G457" s="82"/>
      <c r="H457" s="82"/>
      <c r="I457" s="82"/>
      <c r="J457" s="82"/>
      <c r="K457" s="82"/>
    </row>
    <row r="458" spans="3:11" ht="20" customHeight="1" x14ac:dyDescent="0.35">
      <c r="C458" s="82"/>
      <c r="D458" s="82"/>
      <c r="E458" s="82"/>
      <c r="F458" s="82"/>
      <c r="G458" s="82"/>
      <c r="H458" s="82"/>
      <c r="I458" s="82"/>
      <c r="J458" s="82"/>
      <c r="K458" s="82"/>
    </row>
    <row r="459" spans="3:11" ht="20" customHeight="1" x14ac:dyDescent="0.35">
      <c r="C459" s="82"/>
      <c r="D459" s="82"/>
      <c r="E459" s="82"/>
      <c r="F459" s="82"/>
      <c r="G459" s="82"/>
      <c r="H459" s="82"/>
      <c r="I459" s="82"/>
      <c r="J459" s="82"/>
      <c r="K459" s="82"/>
    </row>
    <row r="460" spans="3:11" ht="20" customHeight="1" x14ac:dyDescent="0.35">
      <c r="C460" s="82"/>
      <c r="D460" s="82"/>
      <c r="E460" s="82"/>
      <c r="F460" s="82"/>
      <c r="G460" s="82"/>
      <c r="H460" s="82"/>
      <c r="I460" s="82"/>
      <c r="J460" s="82"/>
      <c r="K460" s="82"/>
    </row>
    <row r="461" spans="3:11" ht="20" customHeight="1" x14ac:dyDescent="0.35">
      <c r="C461" s="82"/>
      <c r="D461" s="82"/>
      <c r="E461" s="82"/>
      <c r="F461" s="82"/>
      <c r="G461" s="82"/>
      <c r="H461" s="82"/>
      <c r="I461" s="82"/>
      <c r="J461" s="82"/>
      <c r="K461" s="82"/>
    </row>
    <row r="462" spans="3:11" ht="20" customHeight="1" x14ac:dyDescent="0.35">
      <c r="C462" s="82"/>
      <c r="D462" s="82"/>
      <c r="E462" s="82"/>
      <c r="F462" s="82"/>
      <c r="G462" s="82"/>
      <c r="H462" s="82"/>
      <c r="I462" s="82"/>
      <c r="J462" s="82"/>
      <c r="K462" s="82"/>
    </row>
    <row r="463" spans="3:11" ht="20" customHeight="1" x14ac:dyDescent="0.35">
      <c r="C463" s="82"/>
      <c r="D463" s="82"/>
      <c r="E463" s="82"/>
      <c r="F463" s="82"/>
      <c r="G463" s="82"/>
      <c r="H463" s="82"/>
      <c r="I463" s="82"/>
      <c r="J463" s="82"/>
      <c r="K463" s="82"/>
    </row>
    <row r="464" spans="3:11" ht="20" customHeight="1" x14ac:dyDescent="0.35">
      <c r="C464" s="82"/>
      <c r="D464" s="82"/>
      <c r="E464" s="82"/>
      <c r="F464" s="82"/>
      <c r="G464" s="82"/>
      <c r="H464" s="82"/>
      <c r="I464" s="82"/>
      <c r="J464" s="82"/>
      <c r="K464" s="82"/>
    </row>
    <row r="465" spans="3:11" ht="20" customHeight="1" x14ac:dyDescent="0.35">
      <c r="C465" s="82"/>
      <c r="D465" s="82"/>
      <c r="E465" s="82"/>
      <c r="F465" s="82"/>
      <c r="G465" s="82"/>
      <c r="H465" s="82"/>
      <c r="I465" s="82"/>
      <c r="J465" s="82"/>
      <c r="K465" s="82"/>
    </row>
    <row r="466" spans="3:11" ht="20" customHeight="1" x14ac:dyDescent="0.35">
      <c r="C466" s="82"/>
      <c r="D466" s="82"/>
      <c r="E466" s="82"/>
      <c r="F466" s="82"/>
      <c r="G466" s="82"/>
      <c r="H466" s="82"/>
      <c r="I466" s="82"/>
      <c r="J466" s="82"/>
      <c r="K466" s="82"/>
    </row>
    <row r="467" spans="3:11" ht="20" customHeight="1" x14ac:dyDescent="0.35">
      <c r="C467" s="82"/>
      <c r="D467" s="82"/>
      <c r="E467" s="82"/>
      <c r="F467" s="82"/>
      <c r="G467" s="82"/>
      <c r="H467" s="82"/>
      <c r="I467" s="82"/>
      <c r="J467" s="82"/>
      <c r="K467" s="82"/>
    </row>
    <row r="468" spans="3:11" ht="20" customHeight="1" x14ac:dyDescent="0.35">
      <c r="C468" s="82"/>
      <c r="D468" s="82"/>
      <c r="E468" s="82"/>
      <c r="F468" s="82"/>
      <c r="G468" s="82"/>
      <c r="H468" s="82"/>
      <c r="I468" s="82"/>
      <c r="J468" s="82"/>
      <c r="K468" s="82"/>
    </row>
    <row r="469" spans="3:11" ht="20" customHeight="1" x14ac:dyDescent="0.35">
      <c r="C469" s="82"/>
      <c r="D469" s="82"/>
      <c r="E469" s="82"/>
      <c r="F469" s="82"/>
      <c r="G469" s="82"/>
      <c r="H469" s="82"/>
      <c r="I469" s="82"/>
      <c r="J469" s="82"/>
      <c r="K469" s="82"/>
    </row>
    <row r="470" spans="3:11" ht="20" customHeight="1" x14ac:dyDescent="0.35">
      <c r="C470" s="82"/>
      <c r="D470" s="82"/>
      <c r="E470" s="82"/>
      <c r="F470" s="82"/>
      <c r="G470" s="82"/>
      <c r="H470" s="82"/>
      <c r="I470" s="82"/>
      <c r="J470" s="82"/>
      <c r="K470" s="82"/>
    </row>
    <row r="471" spans="3:11" ht="20" customHeight="1" x14ac:dyDescent="0.35">
      <c r="C471" s="82"/>
      <c r="D471" s="82"/>
      <c r="E471" s="82"/>
      <c r="F471" s="82"/>
      <c r="G471" s="82"/>
      <c r="H471" s="82"/>
      <c r="I471" s="82"/>
      <c r="J471" s="82"/>
      <c r="K471" s="82"/>
    </row>
    <row r="472" spans="3:11" ht="20" customHeight="1" x14ac:dyDescent="0.35">
      <c r="C472" s="82"/>
      <c r="D472" s="82"/>
      <c r="E472" s="82"/>
      <c r="F472" s="82"/>
      <c r="G472" s="82"/>
      <c r="H472" s="82"/>
      <c r="I472" s="82"/>
      <c r="J472" s="82"/>
      <c r="K472" s="82"/>
    </row>
    <row r="473" spans="3:11" ht="20" customHeight="1" x14ac:dyDescent="0.35">
      <c r="C473" s="82"/>
      <c r="D473" s="82"/>
      <c r="E473" s="82"/>
      <c r="F473" s="82"/>
      <c r="G473" s="82"/>
      <c r="H473" s="82"/>
      <c r="I473" s="82"/>
      <c r="J473" s="82"/>
      <c r="K473" s="82"/>
    </row>
    <row r="474" spans="3:11" ht="20" customHeight="1" x14ac:dyDescent="0.35">
      <c r="C474" s="82"/>
      <c r="D474" s="82"/>
      <c r="E474" s="82"/>
      <c r="F474" s="82"/>
      <c r="G474" s="82"/>
      <c r="H474" s="82"/>
      <c r="I474" s="82"/>
      <c r="J474" s="82"/>
      <c r="K474" s="82"/>
    </row>
    <row r="475" spans="3:11" ht="20" customHeight="1" x14ac:dyDescent="0.35">
      <c r="C475" s="82"/>
      <c r="D475" s="82"/>
      <c r="E475" s="82"/>
      <c r="F475" s="82"/>
      <c r="G475" s="82"/>
      <c r="H475" s="82"/>
      <c r="I475" s="82"/>
      <c r="J475" s="82"/>
      <c r="K475" s="82"/>
    </row>
    <row r="476" spans="3:11" ht="20" customHeight="1" x14ac:dyDescent="0.35">
      <c r="C476" s="82"/>
      <c r="D476" s="82"/>
      <c r="E476" s="82"/>
      <c r="F476" s="82"/>
      <c r="G476" s="82"/>
      <c r="H476" s="82"/>
      <c r="I476" s="82"/>
      <c r="J476" s="82"/>
      <c r="K476" s="82"/>
    </row>
    <row r="477" spans="3:11" ht="20" customHeight="1" x14ac:dyDescent="0.35">
      <c r="C477" s="82"/>
      <c r="D477" s="82"/>
      <c r="E477" s="82"/>
      <c r="F477" s="82"/>
      <c r="G477" s="82"/>
      <c r="H477" s="82"/>
      <c r="I477" s="82"/>
      <c r="J477" s="82"/>
      <c r="K477" s="82"/>
    </row>
    <row r="478" spans="3:11" ht="20" customHeight="1" x14ac:dyDescent="0.35">
      <c r="C478" s="82"/>
      <c r="D478" s="82"/>
      <c r="E478" s="82"/>
      <c r="F478" s="82"/>
      <c r="G478" s="82"/>
      <c r="H478" s="82"/>
      <c r="I478" s="82"/>
      <c r="J478" s="82"/>
      <c r="K478" s="82"/>
    </row>
    <row r="479" spans="3:11" ht="20" customHeight="1" x14ac:dyDescent="0.35">
      <c r="C479" s="82"/>
      <c r="D479" s="82"/>
      <c r="E479" s="82"/>
      <c r="F479" s="82"/>
      <c r="G479" s="82"/>
      <c r="H479" s="82"/>
      <c r="I479" s="82"/>
      <c r="J479" s="82"/>
      <c r="K479" s="82"/>
    </row>
    <row r="480" spans="3:11" ht="20" customHeight="1" x14ac:dyDescent="0.35">
      <c r="C480" s="82"/>
      <c r="D480" s="82"/>
      <c r="E480" s="82"/>
      <c r="F480" s="82"/>
      <c r="G480" s="82"/>
      <c r="H480" s="82"/>
      <c r="I480" s="82"/>
      <c r="J480" s="82"/>
      <c r="K480" s="82"/>
    </row>
    <row r="481" spans="3:11" ht="20" customHeight="1" x14ac:dyDescent="0.35">
      <c r="C481" s="82"/>
      <c r="D481" s="82"/>
      <c r="E481" s="82"/>
      <c r="F481" s="82"/>
      <c r="G481" s="82"/>
      <c r="H481" s="82"/>
      <c r="I481" s="82"/>
      <c r="J481" s="82"/>
      <c r="K481" s="82"/>
    </row>
    <row r="482" spans="3:11" ht="20" customHeight="1" x14ac:dyDescent="0.35">
      <c r="C482" s="82"/>
      <c r="D482" s="82"/>
      <c r="E482" s="82"/>
      <c r="F482" s="82"/>
      <c r="G482" s="82"/>
      <c r="H482" s="82"/>
      <c r="I482" s="82"/>
      <c r="J482" s="82"/>
      <c r="K482" s="82"/>
    </row>
    <row r="483" spans="3:11" ht="20" customHeight="1" x14ac:dyDescent="0.35">
      <c r="C483" s="82"/>
      <c r="D483" s="82"/>
      <c r="E483" s="82"/>
      <c r="F483" s="82"/>
      <c r="G483" s="82"/>
      <c r="H483" s="82"/>
      <c r="I483" s="82"/>
      <c r="J483" s="82"/>
      <c r="K483" s="82"/>
    </row>
    <row r="484" spans="3:11" ht="20" customHeight="1" x14ac:dyDescent="0.35">
      <c r="C484" s="82"/>
      <c r="D484" s="82"/>
      <c r="E484" s="82"/>
      <c r="F484" s="82"/>
      <c r="G484" s="82"/>
      <c r="H484" s="82"/>
      <c r="I484" s="82"/>
      <c r="J484" s="82"/>
      <c r="K484" s="82"/>
    </row>
    <row r="485" spans="3:11" ht="20" customHeight="1" x14ac:dyDescent="0.35">
      <c r="C485" s="82"/>
      <c r="D485" s="82"/>
      <c r="E485" s="82"/>
      <c r="F485" s="82"/>
      <c r="G485" s="82"/>
      <c r="H485" s="82"/>
      <c r="I485" s="82"/>
      <c r="J485" s="82"/>
      <c r="K485" s="82"/>
    </row>
    <row r="486" spans="3:11" ht="20" customHeight="1" x14ac:dyDescent="0.35">
      <c r="C486" s="82"/>
      <c r="D486" s="82"/>
      <c r="E486" s="82"/>
      <c r="F486" s="82"/>
      <c r="G486" s="82"/>
      <c r="H486" s="82"/>
      <c r="I486" s="82"/>
      <c r="J486" s="82"/>
      <c r="K486" s="82"/>
    </row>
    <row r="487" spans="3:11" ht="20" customHeight="1" x14ac:dyDescent="0.35">
      <c r="C487" s="82"/>
      <c r="D487" s="82"/>
      <c r="E487" s="82"/>
      <c r="F487" s="82"/>
      <c r="G487" s="82"/>
      <c r="H487" s="82"/>
      <c r="I487" s="82"/>
      <c r="J487" s="82"/>
      <c r="K487" s="82"/>
    </row>
    <row r="488" spans="3:11" ht="20" customHeight="1" x14ac:dyDescent="0.35">
      <c r="C488" s="82"/>
      <c r="D488" s="82"/>
      <c r="E488" s="82"/>
      <c r="F488" s="82"/>
      <c r="G488" s="82"/>
      <c r="H488" s="82"/>
      <c r="I488" s="82"/>
      <c r="J488" s="82"/>
      <c r="K488" s="82"/>
    </row>
    <row r="489" spans="3:11" ht="20" customHeight="1" x14ac:dyDescent="0.35">
      <c r="C489" s="82"/>
      <c r="D489" s="82"/>
      <c r="E489" s="82"/>
      <c r="F489" s="82"/>
      <c r="G489" s="82"/>
      <c r="H489" s="82"/>
      <c r="I489" s="82"/>
      <c r="J489" s="82"/>
      <c r="K489" s="82"/>
    </row>
    <row r="490" spans="3:11" ht="20" customHeight="1" x14ac:dyDescent="0.35">
      <c r="C490" s="82"/>
      <c r="D490" s="82"/>
      <c r="E490" s="82"/>
      <c r="F490" s="82"/>
      <c r="G490" s="82"/>
      <c r="H490" s="82"/>
      <c r="I490" s="82"/>
      <c r="J490" s="82"/>
      <c r="K490" s="82"/>
    </row>
    <row r="491" spans="3:11" ht="20" customHeight="1" x14ac:dyDescent="0.35">
      <c r="C491" s="82"/>
      <c r="D491" s="82"/>
      <c r="E491" s="82"/>
      <c r="F491" s="82"/>
      <c r="G491" s="82"/>
      <c r="H491" s="82"/>
      <c r="I491" s="82"/>
      <c r="J491" s="82"/>
      <c r="K491" s="82"/>
    </row>
    <row r="492" spans="3:11" ht="20" customHeight="1" x14ac:dyDescent="0.35">
      <c r="C492" s="82"/>
      <c r="D492" s="82"/>
      <c r="E492" s="82"/>
      <c r="F492" s="82"/>
      <c r="G492" s="82"/>
      <c r="H492" s="82"/>
      <c r="I492" s="82"/>
      <c r="J492" s="82"/>
      <c r="K492" s="82"/>
    </row>
    <row r="493" spans="3:11" ht="20" customHeight="1" x14ac:dyDescent="0.35">
      <c r="C493" s="82"/>
      <c r="D493" s="82"/>
      <c r="E493" s="82"/>
      <c r="F493" s="82"/>
      <c r="G493" s="82"/>
      <c r="H493" s="82"/>
      <c r="I493" s="82"/>
      <c r="J493" s="82"/>
      <c r="K493" s="82"/>
    </row>
    <row r="494" spans="3:11" ht="20" customHeight="1" x14ac:dyDescent="0.35">
      <c r="C494" s="82"/>
      <c r="D494" s="82"/>
      <c r="E494" s="82"/>
      <c r="F494" s="82"/>
      <c r="G494" s="82"/>
      <c r="H494" s="82"/>
      <c r="I494" s="82"/>
      <c r="J494" s="82"/>
      <c r="K494" s="82"/>
    </row>
    <row r="495" spans="3:11" ht="20" customHeight="1" x14ac:dyDescent="0.35">
      <c r="C495" s="82"/>
      <c r="D495" s="82"/>
      <c r="E495" s="82"/>
      <c r="F495" s="82"/>
      <c r="G495" s="82"/>
      <c r="H495" s="82"/>
      <c r="I495" s="82"/>
      <c r="J495" s="82"/>
      <c r="K495" s="82"/>
    </row>
    <row r="496" spans="3:11" ht="20" customHeight="1" x14ac:dyDescent="0.35">
      <c r="C496" s="82"/>
      <c r="D496" s="82"/>
      <c r="E496" s="82"/>
      <c r="F496" s="82"/>
      <c r="G496" s="82"/>
      <c r="H496" s="82"/>
      <c r="I496" s="82"/>
      <c r="J496" s="82"/>
      <c r="K496" s="82"/>
    </row>
    <row r="497" spans="3:11" ht="20" customHeight="1" x14ac:dyDescent="0.35">
      <c r="C497" s="82"/>
      <c r="D497" s="82"/>
      <c r="E497" s="82"/>
      <c r="F497" s="82"/>
      <c r="G497" s="82"/>
      <c r="H497" s="82"/>
      <c r="I497" s="82"/>
      <c r="J497" s="82"/>
      <c r="K497" s="82"/>
    </row>
    <row r="498" spans="3:11" ht="20" customHeight="1" x14ac:dyDescent="0.35">
      <c r="C498" s="82"/>
      <c r="D498" s="82"/>
      <c r="E498" s="82"/>
      <c r="F498" s="82"/>
      <c r="G498" s="82"/>
      <c r="H498" s="82"/>
      <c r="I498" s="82"/>
      <c r="J498" s="82"/>
      <c r="K498" s="82"/>
    </row>
    <row r="499" spans="3:11" ht="20" customHeight="1" x14ac:dyDescent="0.35">
      <c r="C499" s="82"/>
      <c r="D499" s="82"/>
      <c r="E499" s="82"/>
      <c r="F499" s="82"/>
      <c r="G499" s="82"/>
      <c r="H499" s="82"/>
      <c r="I499" s="82"/>
      <c r="J499" s="82"/>
      <c r="K499" s="82"/>
    </row>
    <row r="500" spans="3:11" ht="20" customHeight="1" x14ac:dyDescent="0.35">
      <c r="C500" s="82"/>
      <c r="D500" s="82"/>
      <c r="E500" s="82"/>
      <c r="F500" s="82"/>
      <c r="G500" s="82"/>
      <c r="H500" s="82"/>
      <c r="I500" s="82"/>
      <c r="J500" s="82"/>
      <c r="K500" s="82"/>
    </row>
    <row r="501" spans="3:11" ht="20" customHeight="1" x14ac:dyDescent="0.35">
      <c r="C501" s="82"/>
      <c r="D501" s="82"/>
      <c r="E501" s="82"/>
      <c r="F501" s="82"/>
      <c r="G501" s="82"/>
      <c r="H501" s="82"/>
      <c r="I501" s="82"/>
      <c r="J501" s="82"/>
      <c r="K501" s="82"/>
    </row>
    <row r="502" spans="3:11" ht="20" customHeight="1" x14ac:dyDescent="0.35">
      <c r="C502" s="82"/>
      <c r="D502" s="82"/>
      <c r="E502" s="82"/>
      <c r="F502" s="82"/>
      <c r="G502" s="82"/>
      <c r="H502" s="82"/>
      <c r="I502" s="82"/>
      <c r="J502" s="82"/>
      <c r="K502" s="82"/>
    </row>
    <row r="503" spans="3:11" ht="20" customHeight="1" x14ac:dyDescent="0.35">
      <c r="C503" s="82"/>
      <c r="D503" s="82"/>
      <c r="E503" s="82"/>
      <c r="F503" s="82"/>
      <c r="G503" s="82"/>
      <c r="H503" s="82"/>
      <c r="I503" s="82"/>
      <c r="J503" s="82"/>
      <c r="K503" s="82"/>
    </row>
    <row r="504" spans="3:11" ht="20" customHeight="1" x14ac:dyDescent="0.35">
      <c r="C504" s="82"/>
      <c r="D504" s="82"/>
      <c r="E504" s="82"/>
      <c r="F504" s="82"/>
      <c r="G504" s="82"/>
      <c r="H504" s="82"/>
      <c r="I504" s="82"/>
      <c r="J504" s="82"/>
      <c r="K504" s="82"/>
    </row>
    <row r="505" spans="3:11" ht="20" customHeight="1" x14ac:dyDescent="0.35">
      <c r="C505" s="82"/>
      <c r="D505" s="82"/>
      <c r="E505" s="82"/>
      <c r="F505" s="82"/>
      <c r="G505" s="82"/>
      <c r="H505" s="82"/>
      <c r="I505" s="82"/>
      <c r="J505" s="82"/>
      <c r="K505" s="82"/>
    </row>
    <row r="506" spans="3:11" ht="20" customHeight="1" x14ac:dyDescent="0.35">
      <c r="C506" s="82"/>
      <c r="D506" s="82"/>
      <c r="E506" s="82"/>
      <c r="F506" s="82"/>
      <c r="G506" s="82"/>
      <c r="H506" s="82"/>
      <c r="I506" s="82"/>
      <c r="J506" s="82"/>
      <c r="K506" s="82"/>
    </row>
    <row r="507" spans="3:11" ht="20" customHeight="1" x14ac:dyDescent="0.35">
      <c r="C507" s="82"/>
      <c r="D507" s="82"/>
      <c r="E507" s="82"/>
      <c r="F507" s="82"/>
      <c r="G507" s="82"/>
      <c r="H507" s="82"/>
      <c r="I507" s="82"/>
      <c r="J507" s="82"/>
      <c r="K507" s="82"/>
    </row>
    <row r="508" spans="3:11" ht="20" customHeight="1" x14ac:dyDescent="0.35">
      <c r="C508" s="82"/>
      <c r="D508" s="82"/>
      <c r="E508" s="82"/>
      <c r="F508" s="82"/>
      <c r="G508" s="82"/>
      <c r="H508" s="82"/>
      <c r="I508" s="82"/>
      <c r="J508" s="82"/>
      <c r="K508" s="82"/>
    </row>
    <row r="509" spans="3:11" ht="20" customHeight="1" x14ac:dyDescent="0.35">
      <c r="C509" s="82"/>
      <c r="D509" s="82"/>
      <c r="E509" s="82"/>
      <c r="F509" s="82"/>
      <c r="G509" s="82"/>
      <c r="H509" s="82"/>
      <c r="I509" s="82"/>
      <c r="J509" s="82"/>
      <c r="K509" s="82"/>
    </row>
    <row r="510" spans="3:11" ht="20" customHeight="1" x14ac:dyDescent="0.35">
      <c r="C510" s="82"/>
      <c r="D510" s="82"/>
      <c r="E510" s="82"/>
      <c r="F510" s="82"/>
      <c r="G510" s="82"/>
      <c r="H510" s="82"/>
      <c r="I510" s="82"/>
      <c r="J510" s="82"/>
      <c r="K510" s="82"/>
    </row>
    <row r="511" spans="3:11" ht="20" customHeight="1" x14ac:dyDescent="0.35">
      <c r="C511" s="82"/>
      <c r="D511" s="82"/>
      <c r="E511" s="82"/>
      <c r="F511" s="82"/>
      <c r="G511" s="82"/>
      <c r="H511" s="82"/>
      <c r="I511" s="82"/>
      <c r="J511" s="82"/>
      <c r="K511" s="82"/>
    </row>
    <row r="512" spans="3:11" ht="20" customHeight="1" x14ac:dyDescent="0.35">
      <c r="C512" s="82"/>
      <c r="D512" s="82"/>
      <c r="E512" s="82"/>
      <c r="F512" s="82"/>
      <c r="G512" s="82"/>
      <c r="H512" s="82"/>
      <c r="I512" s="82"/>
      <c r="J512" s="82"/>
      <c r="K512" s="82"/>
    </row>
    <row r="513" spans="3:11" ht="20" customHeight="1" x14ac:dyDescent="0.35">
      <c r="C513" s="82"/>
      <c r="D513" s="82"/>
      <c r="E513" s="82"/>
      <c r="F513" s="82"/>
      <c r="G513" s="82"/>
      <c r="H513" s="82"/>
      <c r="I513" s="82"/>
      <c r="J513" s="82"/>
      <c r="K513" s="82"/>
    </row>
    <row r="514" spans="3:11" ht="20" customHeight="1" x14ac:dyDescent="0.35">
      <c r="C514" s="82"/>
      <c r="D514" s="82"/>
      <c r="E514" s="82"/>
      <c r="F514" s="82"/>
      <c r="G514" s="82"/>
      <c r="H514" s="82"/>
      <c r="I514" s="82"/>
      <c r="J514" s="82"/>
      <c r="K514" s="82"/>
    </row>
    <row r="515" spans="3:11" ht="20" customHeight="1" x14ac:dyDescent="0.35">
      <c r="C515" s="82"/>
      <c r="D515" s="82"/>
      <c r="E515" s="82"/>
      <c r="F515" s="82"/>
      <c r="G515" s="82"/>
      <c r="H515" s="82"/>
      <c r="I515" s="82"/>
      <c r="J515" s="82"/>
      <c r="K515" s="82"/>
    </row>
    <row r="516" spans="3:11" ht="20" customHeight="1" x14ac:dyDescent="0.35">
      <c r="C516" s="82"/>
      <c r="D516" s="82"/>
      <c r="E516" s="82"/>
      <c r="F516" s="82"/>
      <c r="G516" s="82"/>
      <c r="H516" s="82"/>
      <c r="I516" s="82"/>
      <c r="J516" s="82"/>
      <c r="K516" s="82"/>
    </row>
    <row r="517" spans="3:11" ht="20" customHeight="1" x14ac:dyDescent="0.35">
      <c r="C517" s="82"/>
      <c r="D517" s="82"/>
      <c r="E517" s="82"/>
      <c r="F517" s="82"/>
      <c r="G517" s="82"/>
      <c r="H517" s="82"/>
      <c r="I517" s="82"/>
      <c r="J517" s="82"/>
      <c r="K517" s="82"/>
    </row>
    <row r="518" spans="3:11" ht="20" customHeight="1" x14ac:dyDescent="0.35">
      <c r="C518" s="82"/>
      <c r="D518" s="82"/>
      <c r="E518" s="82"/>
      <c r="F518" s="82"/>
      <c r="G518" s="82"/>
      <c r="H518" s="82"/>
      <c r="I518" s="82"/>
      <c r="J518" s="82"/>
      <c r="K518" s="82"/>
    </row>
    <row r="519" spans="3:11" ht="20" customHeight="1" x14ac:dyDescent="0.35">
      <c r="C519" s="82"/>
      <c r="D519" s="82"/>
      <c r="E519" s="82"/>
      <c r="F519" s="82"/>
      <c r="G519" s="82"/>
      <c r="H519" s="82"/>
      <c r="I519" s="82"/>
      <c r="J519" s="82"/>
      <c r="K519" s="82"/>
    </row>
    <row r="520" spans="3:11" ht="20" customHeight="1" x14ac:dyDescent="0.35">
      <c r="C520" s="82"/>
      <c r="D520" s="82"/>
      <c r="E520" s="82"/>
      <c r="F520" s="82"/>
      <c r="G520" s="82"/>
      <c r="H520" s="82"/>
      <c r="I520" s="82"/>
      <c r="J520" s="82"/>
      <c r="K520" s="82"/>
    </row>
    <row r="521" spans="3:11" ht="20" customHeight="1" x14ac:dyDescent="0.35">
      <c r="C521" s="82"/>
      <c r="D521" s="82"/>
      <c r="E521" s="82"/>
      <c r="F521" s="82"/>
      <c r="G521" s="82"/>
      <c r="H521" s="82"/>
      <c r="I521" s="82"/>
      <c r="J521" s="82"/>
      <c r="K521" s="82"/>
    </row>
    <row r="522" spans="3:11" ht="20" customHeight="1" x14ac:dyDescent="0.35">
      <c r="C522" s="82"/>
      <c r="D522" s="82"/>
      <c r="E522" s="82"/>
      <c r="F522" s="82"/>
      <c r="G522" s="82"/>
      <c r="H522" s="82"/>
      <c r="I522" s="82"/>
      <c r="J522" s="82"/>
      <c r="K522" s="82"/>
    </row>
    <row r="523" spans="3:11" ht="20" customHeight="1" x14ac:dyDescent="0.35">
      <c r="C523" s="82"/>
      <c r="D523" s="82"/>
      <c r="E523" s="82"/>
      <c r="F523" s="82"/>
      <c r="G523" s="82"/>
      <c r="H523" s="82"/>
      <c r="I523" s="82"/>
      <c r="J523" s="82"/>
      <c r="K523" s="82"/>
    </row>
    <row r="524" spans="3:11" ht="20" customHeight="1" x14ac:dyDescent="0.35">
      <c r="C524" s="82"/>
      <c r="D524" s="82"/>
      <c r="E524" s="82"/>
      <c r="F524" s="82"/>
      <c r="G524" s="82"/>
      <c r="H524" s="82"/>
      <c r="I524" s="82"/>
      <c r="J524" s="82"/>
      <c r="K524" s="82"/>
    </row>
    <row r="525" spans="3:11" ht="20" customHeight="1" x14ac:dyDescent="0.35">
      <c r="C525" s="82"/>
      <c r="D525" s="82"/>
      <c r="E525" s="82"/>
      <c r="F525" s="82"/>
      <c r="G525" s="82"/>
      <c r="H525" s="82"/>
      <c r="I525" s="82"/>
      <c r="J525" s="82"/>
      <c r="K525" s="82"/>
    </row>
    <row r="526" spans="3:11" ht="20" customHeight="1" x14ac:dyDescent="0.35">
      <c r="C526" s="82"/>
      <c r="D526" s="82"/>
      <c r="E526" s="82"/>
      <c r="F526" s="82"/>
      <c r="G526" s="82"/>
      <c r="H526" s="82"/>
      <c r="I526" s="82"/>
      <c r="J526" s="82"/>
      <c r="K526" s="82"/>
    </row>
    <row r="527" spans="3:11" ht="20" customHeight="1" x14ac:dyDescent="0.35">
      <c r="C527" s="82"/>
      <c r="D527" s="82"/>
      <c r="E527" s="82"/>
      <c r="F527" s="82"/>
      <c r="G527" s="82"/>
      <c r="H527" s="82"/>
      <c r="I527" s="82"/>
      <c r="J527" s="82"/>
      <c r="K527" s="82"/>
    </row>
    <row r="528" spans="3:11" ht="20" customHeight="1" x14ac:dyDescent="0.35">
      <c r="C528" s="82"/>
      <c r="D528" s="82"/>
      <c r="E528" s="82"/>
      <c r="F528" s="82"/>
      <c r="G528" s="82"/>
      <c r="H528" s="82"/>
      <c r="I528" s="82"/>
      <c r="J528" s="82"/>
      <c r="K528" s="82"/>
    </row>
    <row r="529" spans="3:11" ht="20" customHeight="1" x14ac:dyDescent="0.35">
      <c r="C529" s="82"/>
      <c r="D529" s="82"/>
      <c r="E529" s="82"/>
      <c r="F529" s="82"/>
      <c r="G529" s="82"/>
      <c r="H529" s="82"/>
      <c r="I529" s="82"/>
      <c r="J529" s="82"/>
      <c r="K529" s="82"/>
    </row>
    <row r="530" spans="3:11" ht="20" customHeight="1" x14ac:dyDescent="0.35">
      <c r="C530" s="82"/>
      <c r="D530" s="82"/>
      <c r="E530" s="82"/>
      <c r="F530" s="82"/>
      <c r="G530" s="82"/>
      <c r="H530" s="82"/>
      <c r="I530" s="82"/>
      <c r="J530" s="82"/>
      <c r="K530" s="82"/>
    </row>
    <row r="531" spans="3:11" ht="20" customHeight="1" x14ac:dyDescent="0.35">
      <c r="C531" s="82"/>
      <c r="D531" s="82"/>
      <c r="E531" s="82"/>
      <c r="F531" s="82"/>
      <c r="G531" s="82"/>
      <c r="H531" s="82"/>
      <c r="I531" s="82"/>
      <c r="J531" s="82"/>
      <c r="K531" s="82"/>
    </row>
    <row r="532" spans="3:11" ht="20" customHeight="1" x14ac:dyDescent="0.35">
      <c r="C532" s="82"/>
      <c r="D532" s="82"/>
      <c r="E532" s="82"/>
      <c r="F532" s="82"/>
      <c r="G532" s="82"/>
      <c r="H532" s="82"/>
      <c r="I532" s="82"/>
      <c r="J532" s="82"/>
      <c r="K532" s="82"/>
    </row>
    <row r="533" spans="3:11" ht="20" customHeight="1" x14ac:dyDescent="0.35">
      <c r="C533" s="82"/>
      <c r="D533" s="82"/>
      <c r="E533" s="82"/>
      <c r="F533" s="82"/>
      <c r="G533" s="82"/>
      <c r="H533" s="82"/>
      <c r="I533" s="82"/>
      <c r="J533" s="82"/>
      <c r="K533" s="82"/>
    </row>
    <row r="534" spans="3:11" ht="20" customHeight="1" x14ac:dyDescent="0.35">
      <c r="C534" s="82"/>
      <c r="D534" s="82"/>
      <c r="E534" s="82"/>
      <c r="F534" s="82"/>
      <c r="G534" s="82"/>
      <c r="H534" s="82"/>
      <c r="I534" s="82"/>
      <c r="J534" s="82"/>
      <c r="K534" s="82"/>
    </row>
    <row r="535" spans="3:11" ht="20" customHeight="1" x14ac:dyDescent="0.35">
      <c r="C535" s="82"/>
      <c r="D535" s="82"/>
      <c r="E535" s="82"/>
      <c r="F535" s="82"/>
      <c r="G535" s="82"/>
      <c r="H535" s="82"/>
      <c r="I535" s="82"/>
      <c r="J535" s="82"/>
      <c r="K535" s="82"/>
    </row>
    <row r="536" spans="3:11" ht="20" customHeight="1" x14ac:dyDescent="0.35">
      <c r="C536" s="82"/>
      <c r="D536" s="82"/>
      <c r="E536" s="82"/>
      <c r="F536" s="82"/>
      <c r="G536" s="82"/>
      <c r="H536" s="82"/>
      <c r="I536" s="82"/>
      <c r="J536" s="82"/>
      <c r="K536" s="82"/>
    </row>
    <row r="537" spans="3:11" ht="20" customHeight="1" x14ac:dyDescent="0.35">
      <c r="C537" s="82"/>
      <c r="D537" s="82"/>
      <c r="E537" s="82"/>
      <c r="F537" s="82"/>
      <c r="G537" s="82"/>
      <c r="H537" s="82"/>
      <c r="I537" s="82"/>
      <c r="J537" s="82"/>
      <c r="K537" s="82"/>
    </row>
    <row r="538" spans="3:11" ht="20" customHeight="1" x14ac:dyDescent="0.35">
      <c r="C538" s="82"/>
      <c r="D538" s="82"/>
      <c r="E538" s="82"/>
      <c r="F538" s="82"/>
      <c r="G538" s="82"/>
      <c r="H538" s="82"/>
      <c r="I538" s="82"/>
      <c r="J538" s="82"/>
      <c r="K538" s="82"/>
    </row>
    <row r="539" spans="3:11" ht="20" customHeight="1" x14ac:dyDescent="0.35">
      <c r="C539" s="82"/>
      <c r="D539" s="82"/>
      <c r="E539" s="82"/>
      <c r="F539" s="82"/>
      <c r="G539" s="82"/>
      <c r="H539" s="82"/>
      <c r="I539" s="82"/>
      <c r="J539" s="82"/>
      <c r="K539" s="82"/>
    </row>
    <row r="540" spans="3:11" ht="20" customHeight="1" x14ac:dyDescent="0.35">
      <c r="C540" s="82"/>
      <c r="D540" s="82"/>
      <c r="E540" s="82"/>
      <c r="F540" s="82"/>
      <c r="G540" s="82"/>
      <c r="H540" s="82"/>
      <c r="I540" s="82"/>
      <c r="J540" s="82"/>
      <c r="K540" s="82"/>
    </row>
    <row r="541" spans="3:11" ht="20" customHeight="1" x14ac:dyDescent="0.35">
      <c r="C541" s="82"/>
      <c r="D541" s="82"/>
      <c r="E541" s="82"/>
      <c r="F541" s="82"/>
      <c r="G541" s="82"/>
      <c r="H541" s="82"/>
      <c r="I541" s="82"/>
      <c r="J541" s="82"/>
      <c r="K541" s="82"/>
    </row>
    <row r="542" spans="3:11" ht="20" customHeight="1" x14ac:dyDescent="0.35">
      <c r="C542" s="82"/>
      <c r="D542" s="82"/>
      <c r="E542" s="82"/>
      <c r="F542" s="82"/>
      <c r="G542" s="82"/>
      <c r="H542" s="82"/>
      <c r="I542" s="82"/>
      <c r="J542" s="82"/>
      <c r="K542" s="82"/>
    </row>
    <row r="543" spans="3:11" ht="20" customHeight="1" x14ac:dyDescent="0.35">
      <c r="C543" s="82"/>
      <c r="D543" s="82"/>
      <c r="E543" s="82"/>
      <c r="F543" s="82"/>
      <c r="G543" s="82"/>
      <c r="H543" s="82"/>
      <c r="I543" s="82"/>
      <c r="J543" s="82"/>
      <c r="K543" s="82"/>
    </row>
    <row r="544" spans="3:11" ht="20" customHeight="1" x14ac:dyDescent="0.35">
      <c r="C544" s="82"/>
      <c r="D544" s="82"/>
      <c r="E544" s="82"/>
      <c r="F544" s="82"/>
      <c r="G544" s="82"/>
      <c r="H544" s="82"/>
      <c r="I544" s="82"/>
      <c r="J544" s="82"/>
      <c r="K544" s="82"/>
    </row>
    <row r="545" spans="3:11" ht="20" customHeight="1" x14ac:dyDescent="0.35">
      <c r="C545" s="82"/>
      <c r="D545" s="82"/>
      <c r="E545" s="82"/>
      <c r="F545" s="82"/>
      <c r="G545" s="82"/>
      <c r="H545" s="82"/>
      <c r="I545" s="82"/>
      <c r="J545" s="82"/>
      <c r="K545" s="82"/>
    </row>
    <row r="546" spans="3:11" ht="20" customHeight="1" x14ac:dyDescent="0.35">
      <c r="C546" s="82"/>
      <c r="D546" s="82"/>
      <c r="E546" s="82"/>
      <c r="F546" s="82"/>
      <c r="G546" s="82"/>
      <c r="H546" s="82"/>
      <c r="I546" s="82"/>
      <c r="J546" s="82"/>
      <c r="K546" s="82"/>
    </row>
    <row r="547" spans="3:11" ht="20" customHeight="1" x14ac:dyDescent="0.35">
      <c r="C547" s="82"/>
      <c r="D547" s="82"/>
      <c r="E547" s="82"/>
      <c r="F547" s="82"/>
      <c r="G547" s="82"/>
      <c r="H547" s="82"/>
      <c r="I547" s="82"/>
      <c r="J547" s="82"/>
      <c r="K547" s="82"/>
    </row>
    <row r="548" spans="3:11" ht="20" customHeight="1" x14ac:dyDescent="0.35">
      <c r="C548" s="82"/>
      <c r="D548" s="82"/>
      <c r="E548" s="82"/>
      <c r="F548" s="82"/>
      <c r="G548" s="82"/>
      <c r="H548" s="82"/>
      <c r="I548" s="82"/>
      <c r="J548" s="82"/>
      <c r="K548" s="82"/>
    </row>
    <row r="549" spans="3:11" ht="20" customHeight="1" x14ac:dyDescent="0.35">
      <c r="C549" s="82"/>
      <c r="D549" s="82"/>
      <c r="E549" s="82"/>
      <c r="F549" s="82"/>
      <c r="G549" s="82"/>
      <c r="H549" s="82"/>
      <c r="I549" s="82"/>
      <c r="J549" s="82"/>
      <c r="K549" s="82"/>
    </row>
    <row r="550" spans="3:11" ht="20" customHeight="1" x14ac:dyDescent="0.35">
      <c r="C550" s="82"/>
      <c r="D550" s="82"/>
      <c r="E550" s="82"/>
      <c r="F550" s="82"/>
      <c r="G550" s="82"/>
      <c r="H550" s="82"/>
      <c r="I550" s="82"/>
      <c r="J550" s="82"/>
      <c r="K550" s="82"/>
    </row>
    <row r="551" spans="3:11" ht="20" customHeight="1" x14ac:dyDescent="0.35">
      <c r="C551" s="82"/>
      <c r="D551" s="82"/>
      <c r="E551" s="82"/>
      <c r="F551" s="82"/>
      <c r="G551" s="82"/>
      <c r="H551" s="82"/>
      <c r="I551" s="82"/>
      <c r="J551" s="82"/>
      <c r="K551" s="82"/>
    </row>
    <row r="552" spans="3:11" ht="20" customHeight="1" x14ac:dyDescent="0.35">
      <c r="C552" s="82"/>
      <c r="D552" s="82"/>
      <c r="E552" s="82"/>
      <c r="F552" s="82"/>
      <c r="G552" s="82"/>
      <c r="H552" s="82"/>
      <c r="I552" s="82"/>
      <c r="J552" s="82"/>
      <c r="K552" s="82"/>
    </row>
    <row r="553" spans="3:11" ht="20" customHeight="1" x14ac:dyDescent="0.35">
      <c r="C553" s="82"/>
      <c r="D553" s="82"/>
      <c r="E553" s="82"/>
      <c r="F553" s="82"/>
      <c r="G553" s="82"/>
      <c r="H553" s="82"/>
      <c r="I553" s="82"/>
      <c r="J553" s="82"/>
      <c r="K553" s="82"/>
    </row>
    <row r="554" spans="3:11" ht="20" customHeight="1" x14ac:dyDescent="0.35">
      <c r="C554" s="82"/>
      <c r="D554" s="82"/>
      <c r="E554" s="82"/>
      <c r="F554" s="82"/>
      <c r="G554" s="82"/>
      <c r="H554" s="82"/>
      <c r="I554" s="82"/>
      <c r="J554" s="82"/>
      <c r="K554" s="82"/>
    </row>
    <row r="555" spans="3:11" ht="20" customHeight="1" x14ac:dyDescent="0.35">
      <c r="C555" s="82"/>
      <c r="D555" s="82"/>
      <c r="E555" s="82"/>
      <c r="F555" s="82"/>
      <c r="G555" s="82"/>
      <c r="H555" s="82"/>
      <c r="I555" s="82"/>
      <c r="J555" s="82"/>
      <c r="K555" s="82"/>
    </row>
    <row r="556" spans="3:11" ht="20" customHeight="1" x14ac:dyDescent="0.35">
      <c r="C556" s="82"/>
      <c r="D556" s="82"/>
      <c r="E556" s="82"/>
      <c r="F556" s="82"/>
      <c r="G556" s="82"/>
      <c r="H556" s="82"/>
      <c r="I556" s="82"/>
      <c r="J556" s="82"/>
      <c r="K556" s="82"/>
    </row>
    <row r="557" spans="3:11" ht="20" customHeight="1" x14ac:dyDescent="0.35">
      <c r="C557" s="82"/>
      <c r="D557" s="82"/>
      <c r="E557" s="82"/>
      <c r="F557" s="82"/>
      <c r="G557" s="82"/>
      <c r="H557" s="82"/>
      <c r="I557" s="82"/>
      <c r="J557" s="82"/>
      <c r="K557" s="82"/>
    </row>
    <row r="558" spans="3:11" ht="20" customHeight="1" x14ac:dyDescent="0.35">
      <c r="C558" s="82"/>
      <c r="D558" s="82"/>
      <c r="E558" s="82"/>
      <c r="F558" s="82"/>
      <c r="G558" s="82"/>
      <c r="H558" s="82"/>
      <c r="I558" s="82"/>
      <c r="J558" s="82"/>
      <c r="K558" s="82"/>
    </row>
    <row r="559" spans="3:11" ht="20" customHeight="1" x14ac:dyDescent="0.35">
      <c r="C559" s="82"/>
      <c r="D559" s="82"/>
      <c r="E559" s="82"/>
      <c r="F559" s="82"/>
      <c r="G559" s="82"/>
      <c r="H559" s="82"/>
      <c r="I559" s="82"/>
      <c r="J559" s="82"/>
      <c r="K559" s="82"/>
    </row>
    <row r="560" spans="3:11" ht="20" customHeight="1" x14ac:dyDescent="0.35">
      <c r="C560" s="82"/>
      <c r="D560" s="82"/>
      <c r="E560" s="82"/>
      <c r="F560" s="82"/>
      <c r="G560" s="82"/>
      <c r="H560" s="82"/>
      <c r="I560" s="82"/>
      <c r="J560" s="82"/>
      <c r="K560" s="82"/>
    </row>
    <row r="561" spans="3:11" ht="20" customHeight="1" x14ac:dyDescent="0.35">
      <c r="C561" s="82"/>
      <c r="D561" s="82"/>
      <c r="E561" s="82"/>
      <c r="F561" s="82"/>
      <c r="G561" s="82"/>
      <c r="H561" s="82"/>
      <c r="I561" s="82"/>
      <c r="J561" s="82"/>
      <c r="K561" s="82"/>
    </row>
    <row r="562" spans="3:11" ht="20" customHeight="1" x14ac:dyDescent="0.35">
      <c r="C562" s="82"/>
      <c r="D562" s="82"/>
      <c r="E562" s="82"/>
      <c r="F562" s="82"/>
      <c r="G562" s="82"/>
      <c r="H562" s="82"/>
      <c r="I562" s="82"/>
      <c r="J562" s="82"/>
      <c r="K562" s="82"/>
    </row>
    <row r="563" spans="3:11" ht="20" customHeight="1" x14ac:dyDescent="0.35">
      <c r="C563" s="82"/>
      <c r="D563" s="82"/>
      <c r="E563" s="82"/>
      <c r="F563" s="82"/>
      <c r="G563" s="82"/>
      <c r="H563" s="82"/>
      <c r="I563" s="82"/>
      <c r="J563" s="82"/>
      <c r="K563" s="82"/>
    </row>
    <row r="564" spans="3:11" ht="20" customHeight="1" x14ac:dyDescent="0.35">
      <c r="C564" s="82"/>
      <c r="D564" s="82"/>
      <c r="E564" s="82"/>
      <c r="F564" s="82"/>
      <c r="G564" s="82"/>
      <c r="H564" s="82"/>
      <c r="I564" s="82"/>
      <c r="J564" s="82"/>
      <c r="K564" s="82"/>
    </row>
    <row r="565" spans="3:11" ht="20" customHeight="1" x14ac:dyDescent="0.35">
      <c r="C565" s="82"/>
      <c r="D565" s="82"/>
      <c r="E565" s="82"/>
      <c r="F565" s="82"/>
      <c r="G565" s="82"/>
      <c r="H565" s="82"/>
      <c r="I565" s="82"/>
      <c r="J565" s="82"/>
      <c r="K565" s="82"/>
    </row>
    <row r="566" spans="3:11" ht="20" customHeight="1" x14ac:dyDescent="0.35">
      <c r="C566" s="82"/>
      <c r="D566" s="82"/>
      <c r="E566" s="82"/>
      <c r="F566" s="82"/>
      <c r="G566" s="82"/>
      <c r="H566" s="82"/>
      <c r="I566" s="82"/>
      <c r="J566" s="82"/>
      <c r="K566" s="82"/>
    </row>
    <row r="567" spans="3:11" ht="20" customHeight="1" x14ac:dyDescent="0.35">
      <c r="C567" s="82"/>
      <c r="D567" s="82"/>
      <c r="E567" s="82"/>
      <c r="F567" s="82"/>
      <c r="G567" s="82"/>
      <c r="H567" s="82"/>
      <c r="I567" s="82"/>
      <c r="J567" s="82"/>
      <c r="K567" s="82"/>
    </row>
    <row r="568" spans="3:11" ht="20" customHeight="1" x14ac:dyDescent="0.35">
      <c r="C568" s="82"/>
      <c r="D568" s="82"/>
      <c r="E568" s="82"/>
      <c r="F568" s="82"/>
      <c r="G568" s="82"/>
      <c r="H568" s="82"/>
      <c r="I568" s="82"/>
      <c r="J568" s="82"/>
      <c r="K568" s="82"/>
    </row>
    <row r="569" spans="3:11" ht="20" customHeight="1" x14ac:dyDescent="0.35">
      <c r="C569" s="82"/>
      <c r="D569" s="82"/>
      <c r="E569" s="82"/>
      <c r="F569" s="82"/>
      <c r="G569" s="82"/>
      <c r="H569" s="82"/>
      <c r="I569" s="82"/>
      <c r="J569" s="82"/>
      <c r="K569" s="82"/>
    </row>
    <row r="570" spans="3:11" ht="20" customHeight="1" x14ac:dyDescent="0.35">
      <c r="C570" s="82"/>
      <c r="D570" s="82"/>
      <c r="E570" s="82"/>
      <c r="F570" s="82"/>
      <c r="G570" s="82"/>
      <c r="H570" s="82"/>
      <c r="I570" s="82"/>
      <c r="J570" s="82"/>
      <c r="K570" s="82"/>
    </row>
    <row r="571" spans="3:11" ht="20" customHeight="1" x14ac:dyDescent="0.35">
      <c r="C571" s="82"/>
      <c r="D571" s="82"/>
      <c r="E571" s="82"/>
      <c r="F571" s="82"/>
      <c r="G571" s="82"/>
      <c r="H571" s="82"/>
      <c r="I571" s="82"/>
      <c r="J571" s="82"/>
      <c r="K571" s="82"/>
    </row>
    <row r="572" spans="3:11" ht="20" customHeight="1" x14ac:dyDescent="0.35">
      <c r="C572" s="82"/>
      <c r="D572" s="82"/>
      <c r="E572" s="82"/>
      <c r="F572" s="82"/>
      <c r="G572" s="82"/>
      <c r="H572" s="82"/>
      <c r="I572" s="82"/>
      <c r="J572" s="82"/>
      <c r="K572" s="82"/>
    </row>
    <row r="573" spans="3:11" ht="20" customHeight="1" x14ac:dyDescent="0.35">
      <c r="C573" s="82"/>
      <c r="D573" s="82"/>
      <c r="E573" s="82"/>
      <c r="F573" s="82"/>
      <c r="G573" s="82"/>
      <c r="H573" s="82"/>
      <c r="I573" s="82"/>
      <c r="J573" s="82"/>
      <c r="K573" s="82"/>
    </row>
    <row r="574" spans="3:11" ht="20" customHeight="1" x14ac:dyDescent="0.35">
      <c r="C574" s="82"/>
      <c r="D574" s="82"/>
      <c r="E574" s="82"/>
      <c r="F574" s="82"/>
      <c r="G574" s="82"/>
      <c r="H574" s="82"/>
      <c r="I574" s="82"/>
      <c r="J574" s="82"/>
      <c r="K574" s="82"/>
    </row>
    <row r="575" spans="3:11" ht="20" customHeight="1" x14ac:dyDescent="0.35">
      <c r="C575" s="82"/>
      <c r="D575" s="82"/>
      <c r="E575" s="82"/>
      <c r="F575" s="82"/>
      <c r="G575" s="82"/>
      <c r="H575" s="82"/>
      <c r="I575" s="82"/>
      <c r="J575" s="82"/>
      <c r="K575" s="82"/>
    </row>
    <row r="576" spans="3:11" ht="20" customHeight="1" x14ac:dyDescent="0.35">
      <c r="C576" s="82"/>
      <c r="D576" s="82"/>
      <c r="E576" s="82"/>
      <c r="F576" s="82"/>
      <c r="G576" s="82"/>
      <c r="H576" s="82"/>
      <c r="I576" s="82"/>
      <c r="J576" s="82"/>
      <c r="K576" s="82"/>
    </row>
    <row r="577" spans="3:11" ht="20" customHeight="1" x14ac:dyDescent="0.35">
      <c r="C577" s="82"/>
      <c r="D577" s="82"/>
      <c r="E577" s="82"/>
      <c r="F577" s="82"/>
      <c r="G577" s="82"/>
      <c r="H577" s="82"/>
      <c r="I577" s="82"/>
      <c r="J577" s="82"/>
      <c r="K577" s="82"/>
    </row>
    <row r="578" spans="3:11" ht="20" customHeight="1" x14ac:dyDescent="0.35">
      <c r="C578" s="82"/>
      <c r="D578" s="82"/>
      <c r="E578" s="82"/>
      <c r="F578" s="82"/>
      <c r="G578" s="82"/>
      <c r="H578" s="82"/>
      <c r="I578" s="82"/>
      <c r="J578" s="82"/>
      <c r="K578" s="82"/>
    </row>
    <row r="579" spans="3:11" ht="20" customHeight="1" x14ac:dyDescent="0.35">
      <c r="C579" s="82"/>
      <c r="D579" s="82"/>
      <c r="E579" s="82"/>
      <c r="F579" s="82"/>
      <c r="G579" s="82"/>
      <c r="H579" s="82"/>
      <c r="I579" s="82"/>
      <c r="J579" s="82"/>
      <c r="K579" s="82"/>
    </row>
    <row r="580" spans="3:11" ht="20" customHeight="1" x14ac:dyDescent="0.35">
      <c r="C580" s="82"/>
      <c r="D580" s="82"/>
      <c r="E580" s="82"/>
      <c r="F580" s="82"/>
      <c r="G580" s="82"/>
      <c r="H580" s="82"/>
      <c r="I580" s="82"/>
      <c r="J580" s="82"/>
      <c r="K580" s="82"/>
    </row>
    <row r="581" spans="3:11" ht="20" customHeight="1" x14ac:dyDescent="0.35">
      <c r="C581" s="82"/>
      <c r="D581" s="82"/>
      <c r="E581" s="82"/>
      <c r="F581" s="82"/>
      <c r="G581" s="82"/>
      <c r="H581" s="82"/>
      <c r="I581" s="82"/>
      <c r="J581" s="82"/>
      <c r="K581" s="82"/>
    </row>
    <row r="582" spans="3:11" ht="20" customHeight="1" x14ac:dyDescent="0.35">
      <c r="C582" s="82"/>
      <c r="D582" s="82"/>
      <c r="E582" s="82"/>
      <c r="F582" s="82"/>
      <c r="G582" s="82"/>
      <c r="H582" s="82"/>
      <c r="I582" s="82"/>
      <c r="J582" s="82"/>
      <c r="K582" s="82"/>
    </row>
    <row r="583" spans="3:11" ht="20" customHeight="1" x14ac:dyDescent="0.35">
      <c r="C583" s="82"/>
      <c r="D583" s="82"/>
      <c r="E583" s="82"/>
      <c r="F583" s="82"/>
      <c r="G583" s="82"/>
      <c r="H583" s="82"/>
      <c r="I583" s="82"/>
      <c r="J583" s="82"/>
      <c r="K583" s="82"/>
    </row>
    <row r="584" spans="3:11" ht="20" customHeight="1" x14ac:dyDescent="0.35">
      <c r="C584" s="82"/>
      <c r="D584" s="82"/>
      <c r="E584" s="82"/>
      <c r="F584" s="82"/>
      <c r="G584" s="82"/>
      <c r="H584" s="82"/>
      <c r="I584" s="82"/>
      <c r="J584" s="82"/>
      <c r="K584" s="82"/>
    </row>
    <row r="585" spans="3:11" ht="20" customHeight="1" x14ac:dyDescent="0.35">
      <c r="C585" s="82"/>
      <c r="D585" s="82"/>
      <c r="E585" s="82"/>
      <c r="F585" s="82"/>
      <c r="G585" s="82"/>
      <c r="H585" s="82"/>
      <c r="I585" s="82"/>
      <c r="J585" s="82"/>
      <c r="K585" s="82"/>
    </row>
    <row r="586" spans="3:11" ht="20" customHeight="1" x14ac:dyDescent="0.35">
      <c r="C586" s="82"/>
      <c r="D586" s="82"/>
      <c r="E586" s="82"/>
      <c r="F586" s="82"/>
      <c r="G586" s="82"/>
      <c r="H586" s="82"/>
      <c r="I586" s="82"/>
      <c r="J586" s="82"/>
      <c r="K586" s="82"/>
    </row>
    <row r="587" spans="3:11" ht="20" customHeight="1" x14ac:dyDescent="0.35">
      <c r="C587" s="82"/>
      <c r="D587" s="82"/>
      <c r="E587" s="82"/>
      <c r="F587" s="82"/>
      <c r="G587" s="82"/>
      <c r="H587" s="82"/>
      <c r="I587" s="82"/>
      <c r="J587" s="82"/>
      <c r="K587" s="82"/>
    </row>
    <row r="588" spans="3:11" ht="20" customHeight="1" x14ac:dyDescent="0.35">
      <c r="C588" s="82"/>
      <c r="D588" s="82"/>
      <c r="E588" s="82"/>
      <c r="F588" s="82"/>
      <c r="G588" s="82"/>
      <c r="H588" s="82"/>
      <c r="I588" s="82"/>
      <c r="J588" s="82"/>
      <c r="K588" s="82"/>
    </row>
    <row r="589" spans="3:11" ht="20" customHeight="1" x14ac:dyDescent="0.35">
      <c r="C589" s="82"/>
      <c r="D589" s="82"/>
      <c r="E589" s="82"/>
      <c r="F589" s="82"/>
      <c r="G589" s="82"/>
      <c r="H589" s="82"/>
      <c r="I589" s="82"/>
      <c r="J589" s="82"/>
      <c r="K589" s="82"/>
    </row>
    <row r="590" spans="3:11" ht="20" customHeight="1" x14ac:dyDescent="0.35">
      <c r="C590" s="82"/>
      <c r="D590" s="82"/>
      <c r="E590" s="82"/>
      <c r="F590" s="82"/>
      <c r="G590" s="82"/>
      <c r="H590" s="82"/>
      <c r="I590" s="82"/>
      <c r="J590" s="82"/>
      <c r="K590" s="82"/>
    </row>
    <row r="591" spans="3:11" ht="20" customHeight="1" x14ac:dyDescent="0.35">
      <c r="C591" s="82"/>
      <c r="D591" s="82"/>
      <c r="E591" s="82"/>
      <c r="F591" s="82"/>
      <c r="G591" s="82"/>
      <c r="H591" s="82"/>
      <c r="I591" s="82"/>
      <c r="J591" s="82"/>
      <c r="K591" s="82"/>
    </row>
    <row r="592" spans="3:11" ht="20" customHeight="1" x14ac:dyDescent="0.35">
      <c r="C592" s="82"/>
      <c r="D592" s="82"/>
      <c r="E592" s="82"/>
      <c r="F592" s="82"/>
      <c r="G592" s="82"/>
      <c r="H592" s="82"/>
      <c r="I592" s="82"/>
      <c r="J592" s="82"/>
      <c r="K592" s="82"/>
    </row>
    <row r="593" spans="3:11" ht="20" customHeight="1" x14ac:dyDescent="0.35">
      <c r="C593" s="82"/>
      <c r="D593" s="82"/>
      <c r="E593" s="82"/>
      <c r="F593" s="82"/>
      <c r="G593" s="82"/>
      <c r="H593" s="82"/>
      <c r="I593" s="82"/>
      <c r="J593" s="82"/>
      <c r="K593" s="82"/>
    </row>
    <row r="594" spans="3:11" ht="20" customHeight="1" x14ac:dyDescent="0.35">
      <c r="C594" s="82"/>
      <c r="D594" s="82"/>
      <c r="E594" s="82"/>
      <c r="F594" s="82"/>
      <c r="G594" s="82"/>
      <c r="H594" s="82"/>
      <c r="I594" s="82"/>
      <c r="J594" s="82"/>
      <c r="K594" s="82"/>
    </row>
    <row r="595" spans="3:11" ht="20" customHeight="1" x14ac:dyDescent="0.35">
      <c r="C595" s="82"/>
      <c r="D595" s="82"/>
      <c r="E595" s="82"/>
      <c r="F595" s="82"/>
      <c r="G595" s="82"/>
      <c r="H595" s="82"/>
      <c r="I595" s="82"/>
      <c r="J595" s="82"/>
      <c r="K595" s="82"/>
    </row>
    <row r="596" spans="3:11" ht="20" customHeight="1" x14ac:dyDescent="0.35">
      <c r="C596" s="82"/>
      <c r="D596" s="82"/>
      <c r="E596" s="82"/>
      <c r="F596" s="82"/>
      <c r="G596" s="82"/>
      <c r="H596" s="82"/>
      <c r="I596" s="82"/>
      <c r="J596" s="82"/>
      <c r="K596" s="82"/>
    </row>
    <row r="597" spans="3:11" ht="20" customHeight="1" x14ac:dyDescent="0.35">
      <c r="C597" s="82"/>
      <c r="D597" s="82"/>
      <c r="E597" s="82"/>
      <c r="F597" s="82"/>
      <c r="G597" s="82"/>
      <c r="H597" s="82"/>
      <c r="I597" s="82"/>
      <c r="J597" s="82"/>
      <c r="K597" s="82"/>
    </row>
    <row r="598" spans="3:11" ht="20" customHeight="1" x14ac:dyDescent="0.35">
      <c r="C598" s="82"/>
      <c r="D598" s="82"/>
      <c r="E598" s="82"/>
      <c r="F598" s="82"/>
      <c r="G598" s="82"/>
      <c r="H598" s="82"/>
      <c r="I598" s="82"/>
      <c r="J598" s="82"/>
      <c r="K598" s="82"/>
    </row>
    <row r="599" spans="3:11" ht="20" customHeight="1" x14ac:dyDescent="0.35">
      <c r="C599" s="82"/>
      <c r="D599" s="82"/>
      <c r="E599" s="82"/>
      <c r="F599" s="82"/>
      <c r="G599" s="82"/>
      <c r="H599" s="82"/>
      <c r="I599" s="82"/>
      <c r="J599" s="82"/>
      <c r="K599" s="82"/>
    </row>
    <row r="600" spans="3:11" ht="20" customHeight="1" x14ac:dyDescent="0.35">
      <c r="C600" s="82"/>
      <c r="D600" s="82"/>
      <c r="E600" s="82"/>
      <c r="F600" s="82"/>
      <c r="G600" s="82"/>
      <c r="H600" s="82"/>
      <c r="I600" s="82"/>
      <c r="J600" s="82"/>
      <c r="K600" s="82"/>
    </row>
    <row r="601" spans="3:11" ht="20" customHeight="1" x14ac:dyDescent="0.35">
      <c r="C601" s="82"/>
      <c r="D601" s="82"/>
      <c r="E601" s="82"/>
      <c r="F601" s="82"/>
      <c r="G601" s="82"/>
      <c r="H601" s="82"/>
      <c r="I601" s="82"/>
      <c r="J601" s="82"/>
      <c r="K601" s="82"/>
    </row>
    <row r="602" spans="3:11" ht="20" customHeight="1" x14ac:dyDescent="0.35">
      <c r="C602" s="82"/>
      <c r="D602" s="82"/>
      <c r="E602" s="82"/>
      <c r="F602" s="82"/>
      <c r="G602" s="82"/>
      <c r="H602" s="82"/>
      <c r="I602" s="82"/>
      <c r="J602" s="82"/>
      <c r="K602" s="82"/>
    </row>
    <row r="603" spans="3:11" ht="20" customHeight="1" x14ac:dyDescent="0.35">
      <c r="C603" s="82"/>
      <c r="D603" s="82"/>
      <c r="E603" s="82"/>
      <c r="F603" s="82"/>
      <c r="G603" s="82"/>
      <c r="H603" s="82"/>
      <c r="I603" s="82"/>
      <c r="J603" s="82"/>
      <c r="K603" s="82"/>
    </row>
    <row r="604" spans="3:11" ht="20" customHeight="1" x14ac:dyDescent="0.35">
      <c r="C604" s="82"/>
      <c r="D604" s="82"/>
      <c r="E604" s="82"/>
      <c r="F604" s="82"/>
      <c r="G604" s="82"/>
      <c r="H604" s="82"/>
      <c r="I604" s="82"/>
      <c r="J604" s="82"/>
      <c r="K604" s="82"/>
    </row>
    <row r="605" spans="3:11" ht="20" customHeight="1" x14ac:dyDescent="0.35">
      <c r="C605" s="82"/>
      <c r="D605" s="82"/>
      <c r="E605" s="82"/>
      <c r="F605" s="82"/>
      <c r="G605" s="82"/>
      <c r="H605" s="82"/>
      <c r="I605" s="82"/>
      <c r="J605" s="82"/>
      <c r="K605" s="82"/>
    </row>
    <row r="606" spans="3:11" ht="20" customHeight="1" x14ac:dyDescent="0.35">
      <c r="C606" s="82"/>
      <c r="D606" s="82"/>
      <c r="E606" s="82"/>
      <c r="F606" s="82"/>
      <c r="G606" s="82"/>
      <c r="H606" s="82"/>
      <c r="I606" s="82"/>
      <c r="J606" s="82"/>
      <c r="K606" s="82"/>
    </row>
    <row r="607" spans="3:11" ht="20" customHeight="1" x14ac:dyDescent="0.35">
      <c r="C607" s="82"/>
      <c r="D607" s="82"/>
      <c r="E607" s="82"/>
      <c r="F607" s="82"/>
      <c r="G607" s="82"/>
      <c r="H607" s="82"/>
      <c r="I607" s="82"/>
      <c r="J607" s="82"/>
      <c r="K607" s="82"/>
    </row>
    <row r="608" spans="3:11" ht="20" customHeight="1" x14ac:dyDescent="0.35">
      <c r="C608" s="82"/>
      <c r="D608" s="82"/>
      <c r="E608" s="82"/>
      <c r="F608" s="82"/>
      <c r="G608" s="82"/>
      <c r="H608" s="82"/>
      <c r="I608" s="82"/>
      <c r="J608" s="82"/>
      <c r="K608" s="82"/>
    </row>
    <row r="609" spans="3:11" ht="20" customHeight="1" x14ac:dyDescent="0.35">
      <c r="C609" s="82"/>
      <c r="D609" s="82"/>
      <c r="E609" s="82"/>
      <c r="F609" s="82"/>
      <c r="G609" s="82"/>
      <c r="H609" s="82"/>
      <c r="I609" s="82"/>
      <c r="J609" s="82"/>
      <c r="K609" s="82"/>
    </row>
    <row r="610" spans="3:11" ht="20" customHeight="1" x14ac:dyDescent="0.35">
      <c r="C610" s="82"/>
      <c r="D610" s="82"/>
      <c r="E610" s="82"/>
      <c r="F610" s="82"/>
      <c r="G610" s="82"/>
      <c r="H610" s="82"/>
      <c r="I610" s="82"/>
      <c r="J610" s="82"/>
      <c r="K610" s="82"/>
    </row>
    <row r="611" spans="3:11" ht="20" customHeight="1" x14ac:dyDescent="0.35">
      <c r="C611" s="82"/>
      <c r="D611" s="82"/>
      <c r="E611" s="82"/>
      <c r="F611" s="82"/>
      <c r="G611" s="82"/>
      <c r="H611" s="82"/>
      <c r="I611" s="82"/>
      <c r="J611" s="82"/>
      <c r="K611" s="82"/>
    </row>
    <row r="612" spans="3:11" ht="20" customHeight="1" x14ac:dyDescent="0.35">
      <c r="C612" s="82"/>
      <c r="D612" s="82"/>
      <c r="E612" s="82"/>
      <c r="F612" s="82"/>
      <c r="G612" s="82"/>
      <c r="H612" s="82"/>
      <c r="I612" s="82"/>
      <c r="J612" s="82"/>
      <c r="K612" s="82"/>
    </row>
    <row r="613" spans="3:11" ht="20" customHeight="1" x14ac:dyDescent="0.35">
      <c r="C613" s="82"/>
      <c r="D613" s="82"/>
      <c r="E613" s="82"/>
      <c r="F613" s="82"/>
      <c r="G613" s="82"/>
      <c r="H613" s="82"/>
      <c r="I613" s="82"/>
      <c r="J613" s="82"/>
      <c r="K613" s="82"/>
    </row>
    <row r="614" spans="3:11" ht="20" customHeight="1" x14ac:dyDescent="0.35">
      <c r="C614" s="82"/>
      <c r="D614" s="82"/>
      <c r="E614" s="82"/>
      <c r="F614" s="82"/>
      <c r="G614" s="82"/>
      <c r="H614" s="82"/>
      <c r="I614" s="82"/>
      <c r="J614" s="82"/>
      <c r="K614" s="82"/>
    </row>
    <row r="615" spans="3:11" ht="20" customHeight="1" x14ac:dyDescent="0.35">
      <c r="C615" s="82"/>
      <c r="D615" s="82"/>
      <c r="E615" s="82"/>
      <c r="F615" s="82"/>
      <c r="G615" s="82"/>
      <c r="H615" s="82"/>
      <c r="I615" s="82"/>
      <c r="J615" s="82"/>
      <c r="K615" s="82"/>
    </row>
    <row r="616" spans="3:11" ht="20" customHeight="1" x14ac:dyDescent="0.35">
      <c r="C616" s="82"/>
      <c r="D616" s="82"/>
      <c r="E616" s="82"/>
      <c r="F616" s="82"/>
      <c r="G616" s="82"/>
      <c r="H616" s="82"/>
      <c r="I616" s="82"/>
      <c r="J616" s="82"/>
      <c r="K616" s="82"/>
    </row>
    <row r="617" spans="3:11" ht="20" customHeight="1" x14ac:dyDescent="0.35">
      <c r="C617" s="82"/>
      <c r="D617" s="82"/>
      <c r="E617" s="82"/>
      <c r="F617" s="82"/>
      <c r="G617" s="82"/>
      <c r="H617" s="82"/>
      <c r="I617" s="82"/>
      <c r="J617" s="82"/>
      <c r="K617" s="82"/>
    </row>
    <row r="618" spans="3:11" ht="20" customHeight="1" x14ac:dyDescent="0.35">
      <c r="C618" s="82"/>
      <c r="D618" s="82"/>
      <c r="E618" s="82"/>
      <c r="F618" s="82"/>
      <c r="G618" s="82"/>
      <c r="H618" s="82"/>
      <c r="I618" s="82"/>
      <c r="J618" s="82"/>
      <c r="K618" s="82"/>
    </row>
    <row r="619" spans="3:11" ht="20" customHeight="1" x14ac:dyDescent="0.35">
      <c r="C619" s="82"/>
      <c r="D619" s="82"/>
      <c r="E619" s="82"/>
      <c r="F619" s="82"/>
      <c r="G619" s="82"/>
      <c r="H619" s="82"/>
      <c r="I619" s="82"/>
      <c r="J619" s="82"/>
      <c r="K619" s="82"/>
    </row>
    <row r="620" spans="3:11" ht="20" customHeight="1" x14ac:dyDescent="0.35">
      <c r="C620" s="82"/>
      <c r="D620" s="82"/>
      <c r="E620" s="82"/>
      <c r="F620" s="82"/>
      <c r="G620" s="82"/>
      <c r="H620" s="82"/>
      <c r="I620" s="82"/>
      <c r="J620" s="82"/>
      <c r="K620" s="82"/>
    </row>
    <row r="621" spans="3:11" ht="20" customHeight="1" x14ac:dyDescent="0.35">
      <c r="C621" s="82"/>
      <c r="D621" s="82"/>
      <c r="E621" s="82"/>
      <c r="F621" s="82"/>
      <c r="G621" s="82"/>
      <c r="H621" s="82"/>
      <c r="I621" s="82"/>
      <c r="J621" s="82"/>
      <c r="K621" s="82"/>
    </row>
    <row r="622" spans="3:11" ht="20" customHeight="1" x14ac:dyDescent="0.35">
      <c r="C622" s="82"/>
      <c r="D622" s="82"/>
      <c r="E622" s="82"/>
      <c r="F622" s="82"/>
      <c r="G622" s="82"/>
      <c r="H622" s="82"/>
      <c r="I622" s="82"/>
      <c r="J622" s="82"/>
      <c r="K622" s="82"/>
    </row>
    <row r="623" spans="3:11" ht="20" customHeight="1" x14ac:dyDescent="0.35">
      <c r="C623" s="82"/>
      <c r="D623" s="82"/>
      <c r="E623" s="82"/>
      <c r="F623" s="82"/>
      <c r="G623" s="82"/>
      <c r="H623" s="82"/>
      <c r="I623" s="82"/>
      <c r="J623" s="82"/>
      <c r="K623" s="82"/>
    </row>
    <row r="624" spans="3:11" ht="20" customHeight="1" x14ac:dyDescent="0.35">
      <c r="C624" s="82"/>
      <c r="D624" s="82"/>
      <c r="E624" s="82"/>
      <c r="F624" s="82"/>
      <c r="G624" s="82"/>
      <c r="H624" s="82"/>
      <c r="I624" s="82"/>
      <c r="J624" s="82"/>
      <c r="K624" s="82"/>
    </row>
    <row r="625" spans="3:11" ht="20" customHeight="1" x14ac:dyDescent="0.35">
      <c r="C625" s="82"/>
      <c r="D625" s="82"/>
      <c r="E625" s="82"/>
      <c r="F625" s="82"/>
      <c r="G625" s="82"/>
      <c r="H625" s="82"/>
      <c r="I625" s="82"/>
      <c r="J625" s="82"/>
      <c r="K625" s="82"/>
    </row>
    <row r="626" spans="3:11" ht="20" customHeight="1" x14ac:dyDescent="0.35">
      <c r="C626" s="82"/>
      <c r="D626" s="82"/>
      <c r="E626" s="82"/>
      <c r="F626" s="82"/>
      <c r="G626" s="82"/>
      <c r="H626" s="82"/>
      <c r="I626" s="82"/>
      <c r="J626" s="82"/>
      <c r="K626" s="82"/>
    </row>
    <row r="627" spans="3:11" ht="20" customHeight="1" x14ac:dyDescent="0.35">
      <c r="C627" s="82"/>
      <c r="D627" s="82"/>
      <c r="E627" s="82"/>
      <c r="F627" s="82"/>
      <c r="G627" s="82"/>
      <c r="H627" s="82"/>
      <c r="I627" s="82"/>
      <c r="J627" s="82"/>
      <c r="K627" s="82"/>
    </row>
    <row r="628" spans="3:11" ht="20" customHeight="1" x14ac:dyDescent="0.35">
      <c r="C628" s="82"/>
      <c r="D628" s="82"/>
      <c r="E628" s="82"/>
      <c r="F628" s="82"/>
      <c r="G628" s="82"/>
      <c r="H628" s="82"/>
      <c r="I628" s="82"/>
      <c r="J628" s="82"/>
      <c r="K628" s="82"/>
    </row>
    <row r="629" spans="3:11" ht="20" customHeight="1" x14ac:dyDescent="0.35">
      <c r="C629" s="82"/>
      <c r="D629" s="82"/>
      <c r="E629" s="82"/>
      <c r="F629" s="82"/>
      <c r="G629" s="82"/>
      <c r="H629" s="82"/>
      <c r="I629" s="82"/>
      <c r="J629" s="82"/>
      <c r="K629" s="82"/>
    </row>
    <row r="630" spans="3:11" ht="20" customHeight="1" x14ac:dyDescent="0.35">
      <c r="C630" s="82"/>
      <c r="D630" s="82"/>
      <c r="E630" s="82"/>
      <c r="F630" s="82"/>
      <c r="G630" s="82"/>
      <c r="H630" s="82"/>
      <c r="I630" s="82"/>
      <c r="J630" s="82"/>
      <c r="K630" s="82"/>
    </row>
    <row r="631" spans="3:11" ht="20" customHeight="1" x14ac:dyDescent="0.35">
      <c r="C631" s="82"/>
      <c r="D631" s="82"/>
      <c r="E631" s="82"/>
      <c r="F631" s="82"/>
      <c r="G631" s="82"/>
      <c r="H631" s="82"/>
      <c r="I631" s="82"/>
      <c r="J631" s="82"/>
      <c r="K631" s="82"/>
    </row>
    <row r="632" spans="3:11" ht="20" customHeight="1" x14ac:dyDescent="0.35">
      <c r="C632" s="82"/>
      <c r="D632" s="82"/>
      <c r="E632" s="82"/>
      <c r="F632" s="82"/>
      <c r="G632" s="82"/>
      <c r="H632" s="82"/>
      <c r="I632" s="82"/>
      <c r="J632" s="82"/>
      <c r="K632" s="82"/>
    </row>
    <row r="633" spans="3:11" ht="20" customHeight="1" x14ac:dyDescent="0.35">
      <c r="C633" s="82"/>
      <c r="D633" s="82"/>
      <c r="E633" s="82"/>
      <c r="F633" s="82"/>
      <c r="G633" s="82"/>
      <c r="H633" s="82"/>
      <c r="I633" s="82"/>
      <c r="J633" s="82"/>
      <c r="K633" s="82"/>
    </row>
    <row r="634" spans="3:11" ht="20" customHeight="1" x14ac:dyDescent="0.35">
      <c r="C634" s="82"/>
      <c r="D634" s="82"/>
      <c r="E634" s="82"/>
      <c r="F634" s="82"/>
      <c r="G634" s="82"/>
      <c r="H634" s="82"/>
      <c r="I634" s="82"/>
      <c r="J634" s="82"/>
      <c r="K634" s="82"/>
    </row>
    <row r="635" spans="3:11" ht="20" customHeight="1" x14ac:dyDescent="0.35">
      <c r="C635" s="82"/>
      <c r="D635" s="82"/>
      <c r="E635" s="82"/>
      <c r="F635" s="82"/>
      <c r="G635" s="82"/>
      <c r="H635" s="82"/>
      <c r="I635" s="82"/>
      <c r="J635" s="82"/>
      <c r="K635" s="82"/>
    </row>
    <row r="636" spans="3:11" ht="20" customHeight="1" x14ac:dyDescent="0.35">
      <c r="C636" s="82"/>
      <c r="D636" s="82"/>
      <c r="E636" s="82"/>
      <c r="F636" s="82"/>
      <c r="G636" s="82"/>
      <c r="H636" s="82"/>
      <c r="I636" s="82"/>
      <c r="J636" s="82"/>
      <c r="K636" s="82"/>
    </row>
    <row r="637" spans="3:11" ht="20" customHeight="1" x14ac:dyDescent="0.35">
      <c r="C637" s="82"/>
      <c r="D637" s="82"/>
      <c r="E637" s="82"/>
      <c r="F637" s="82"/>
      <c r="G637" s="82"/>
      <c r="H637" s="82"/>
      <c r="I637" s="82"/>
      <c r="J637" s="82"/>
      <c r="K637" s="82"/>
    </row>
    <row r="638" spans="3:11" ht="20" customHeight="1" x14ac:dyDescent="0.35">
      <c r="C638" s="82"/>
      <c r="D638" s="82"/>
      <c r="E638" s="82"/>
      <c r="F638" s="82"/>
      <c r="G638" s="82"/>
      <c r="H638" s="82"/>
      <c r="I638" s="82"/>
      <c r="J638" s="82"/>
      <c r="K638" s="82"/>
    </row>
    <row r="639" spans="3:11" ht="20" customHeight="1" x14ac:dyDescent="0.35">
      <c r="C639" s="82"/>
      <c r="D639" s="82"/>
      <c r="E639" s="82"/>
      <c r="F639" s="82"/>
      <c r="G639" s="82"/>
      <c r="H639" s="82"/>
      <c r="I639" s="82"/>
      <c r="J639" s="82"/>
      <c r="K639" s="82"/>
    </row>
    <row r="640" spans="3:11" ht="20" customHeight="1" x14ac:dyDescent="0.35">
      <c r="C640" s="82"/>
      <c r="D640" s="82"/>
      <c r="E640" s="82"/>
      <c r="F640" s="82"/>
      <c r="G640" s="82"/>
      <c r="H640" s="82"/>
      <c r="I640" s="82"/>
      <c r="J640" s="82"/>
      <c r="K640" s="82"/>
    </row>
    <row r="641" spans="3:11" ht="20" customHeight="1" x14ac:dyDescent="0.35">
      <c r="C641" s="82"/>
      <c r="D641" s="82"/>
      <c r="E641" s="82"/>
      <c r="F641" s="82"/>
      <c r="G641" s="82"/>
      <c r="H641" s="82"/>
      <c r="I641" s="82"/>
      <c r="J641" s="82"/>
      <c r="K641" s="82"/>
    </row>
    <row r="642" spans="3:11" ht="20" customHeight="1" x14ac:dyDescent="0.35">
      <c r="C642" s="82"/>
      <c r="D642" s="82"/>
      <c r="E642" s="82"/>
      <c r="F642" s="82"/>
      <c r="G642" s="82"/>
      <c r="H642" s="82"/>
      <c r="I642" s="82"/>
      <c r="J642" s="82"/>
      <c r="K642" s="82"/>
    </row>
    <row r="643" spans="3:11" ht="20" customHeight="1" x14ac:dyDescent="0.35">
      <c r="C643" s="82"/>
      <c r="D643" s="82"/>
      <c r="E643" s="82"/>
      <c r="F643" s="82"/>
      <c r="G643" s="82"/>
      <c r="H643" s="82"/>
      <c r="I643" s="82"/>
      <c r="J643" s="82"/>
      <c r="K643" s="82"/>
    </row>
    <row r="644" spans="3:11" ht="20" customHeight="1" x14ac:dyDescent="0.35">
      <c r="C644" s="82"/>
      <c r="D644" s="82"/>
      <c r="E644" s="82"/>
      <c r="F644" s="82"/>
      <c r="G644" s="82"/>
      <c r="H644" s="82"/>
      <c r="I644" s="82"/>
      <c r="J644" s="82"/>
      <c r="K644" s="82"/>
    </row>
    <row r="645" spans="3:11" ht="20" customHeight="1" x14ac:dyDescent="0.35">
      <c r="C645" s="82"/>
      <c r="D645" s="82"/>
      <c r="E645" s="82"/>
      <c r="F645" s="82"/>
      <c r="G645" s="82"/>
      <c r="H645" s="82"/>
      <c r="I645" s="82"/>
      <c r="J645" s="82"/>
      <c r="K645" s="82"/>
    </row>
    <row r="646" spans="3:11" ht="20" customHeight="1" x14ac:dyDescent="0.35">
      <c r="C646" s="82"/>
      <c r="D646" s="82"/>
      <c r="E646" s="82"/>
      <c r="F646" s="82"/>
      <c r="G646" s="82"/>
      <c r="H646" s="82"/>
      <c r="I646" s="82"/>
      <c r="J646" s="82"/>
      <c r="K646" s="82"/>
    </row>
    <row r="647" spans="3:11" ht="20" customHeight="1" x14ac:dyDescent="0.35">
      <c r="C647" s="82"/>
      <c r="D647" s="82"/>
      <c r="E647" s="82"/>
      <c r="F647" s="82"/>
      <c r="G647" s="82"/>
      <c r="H647" s="82"/>
      <c r="I647" s="82"/>
      <c r="J647" s="82"/>
      <c r="K647" s="82"/>
    </row>
    <row r="648" spans="3:11" ht="20" customHeight="1" x14ac:dyDescent="0.35">
      <c r="C648" s="82"/>
      <c r="D648" s="82"/>
      <c r="E648" s="82"/>
      <c r="F648" s="82"/>
      <c r="G648" s="82"/>
      <c r="H648" s="82"/>
      <c r="I648" s="82"/>
      <c r="J648" s="82"/>
      <c r="K648" s="82"/>
    </row>
    <row r="649" spans="3:11" ht="20" customHeight="1" x14ac:dyDescent="0.35">
      <c r="C649" s="82"/>
      <c r="D649" s="82"/>
      <c r="E649" s="82"/>
      <c r="F649" s="82"/>
      <c r="G649" s="82"/>
      <c r="H649" s="82"/>
      <c r="I649" s="82"/>
      <c r="J649" s="82"/>
      <c r="K649" s="82"/>
    </row>
    <row r="650" spans="3:11" ht="20" customHeight="1" x14ac:dyDescent="0.35">
      <c r="C650" s="82"/>
      <c r="D650" s="82"/>
      <c r="E650" s="82"/>
      <c r="F650" s="82"/>
      <c r="G650" s="82"/>
      <c r="H650" s="82"/>
      <c r="I650" s="82"/>
      <c r="J650" s="82"/>
      <c r="K650" s="82"/>
    </row>
    <row r="651" spans="3:11" ht="20" customHeight="1" x14ac:dyDescent="0.35">
      <c r="C651" s="82"/>
      <c r="D651" s="82"/>
      <c r="E651" s="82"/>
      <c r="F651" s="82"/>
      <c r="G651" s="82"/>
      <c r="H651" s="82"/>
      <c r="I651" s="82"/>
      <c r="J651" s="82"/>
      <c r="K651" s="82"/>
    </row>
    <row r="652" spans="3:11" ht="20" customHeight="1" x14ac:dyDescent="0.35">
      <c r="C652" s="82"/>
      <c r="D652" s="82"/>
      <c r="E652" s="82"/>
      <c r="F652" s="82"/>
      <c r="G652" s="82"/>
      <c r="H652" s="82"/>
      <c r="I652" s="82"/>
      <c r="J652" s="82"/>
      <c r="K652" s="82"/>
    </row>
    <row r="653" spans="3:11" ht="20" customHeight="1" x14ac:dyDescent="0.35">
      <c r="C653" s="82"/>
      <c r="D653" s="82"/>
      <c r="E653" s="82"/>
      <c r="F653" s="82"/>
      <c r="G653" s="82"/>
      <c r="H653" s="82"/>
      <c r="I653" s="82"/>
      <c r="J653" s="82"/>
      <c r="K653" s="82"/>
    </row>
    <row r="654" spans="3:11" ht="20" customHeight="1" x14ac:dyDescent="0.35">
      <c r="C654" s="82"/>
      <c r="D654" s="82"/>
      <c r="E654" s="82"/>
      <c r="F654" s="82"/>
      <c r="G654" s="82"/>
      <c r="H654" s="82"/>
      <c r="I654" s="82"/>
      <c r="J654" s="82"/>
      <c r="K654" s="82"/>
    </row>
    <row r="655" spans="3:11" ht="20" customHeight="1" x14ac:dyDescent="0.35">
      <c r="C655" s="82"/>
      <c r="D655" s="82"/>
      <c r="E655" s="82"/>
      <c r="F655" s="82"/>
      <c r="G655" s="82"/>
      <c r="H655" s="82"/>
      <c r="I655" s="82"/>
      <c r="J655" s="82"/>
      <c r="K655" s="82"/>
    </row>
    <row r="656" spans="3:11" ht="20" customHeight="1" x14ac:dyDescent="0.35">
      <c r="C656" s="82"/>
      <c r="D656" s="82"/>
      <c r="E656" s="82"/>
      <c r="F656" s="82"/>
      <c r="G656" s="82"/>
      <c r="H656" s="82"/>
      <c r="I656" s="82"/>
      <c r="J656" s="82"/>
      <c r="K656" s="82"/>
    </row>
    <row r="657" spans="3:11" ht="20" customHeight="1" x14ac:dyDescent="0.35">
      <c r="C657" s="82"/>
      <c r="D657" s="82"/>
      <c r="E657" s="82"/>
      <c r="F657" s="82"/>
      <c r="G657" s="82"/>
      <c r="H657" s="82"/>
      <c r="I657" s="82"/>
      <c r="J657" s="82"/>
      <c r="K657" s="82"/>
    </row>
    <row r="658" spans="3:11" ht="20" customHeight="1" x14ac:dyDescent="0.35">
      <c r="C658" s="82"/>
      <c r="D658" s="82"/>
      <c r="E658" s="82"/>
      <c r="F658" s="82"/>
      <c r="G658" s="82"/>
      <c r="H658" s="82"/>
      <c r="I658" s="82"/>
      <c r="J658" s="82"/>
      <c r="K658" s="82"/>
    </row>
    <row r="659" spans="3:11" ht="20" customHeight="1" x14ac:dyDescent="0.35">
      <c r="C659" s="82"/>
      <c r="D659" s="82"/>
      <c r="E659" s="82"/>
      <c r="F659" s="82"/>
      <c r="G659" s="82"/>
      <c r="H659" s="82"/>
      <c r="I659" s="82"/>
      <c r="J659" s="82"/>
      <c r="K659" s="82"/>
    </row>
    <row r="660" spans="3:11" ht="20" customHeight="1" x14ac:dyDescent="0.35">
      <c r="C660" s="82"/>
      <c r="D660" s="82"/>
      <c r="E660" s="82"/>
      <c r="F660" s="82"/>
      <c r="G660" s="82"/>
      <c r="H660" s="82"/>
      <c r="I660" s="82"/>
      <c r="J660" s="82"/>
      <c r="K660" s="82"/>
    </row>
    <row r="661" spans="3:11" ht="20" customHeight="1" x14ac:dyDescent="0.35">
      <c r="C661" s="82"/>
      <c r="D661" s="82"/>
      <c r="E661" s="82"/>
      <c r="F661" s="82"/>
      <c r="G661" s="82"/>
      <c r="H661" s="82"/>
      <c r="I661" s="82"/>
      <c r="J661" s="82"/>
      <c r="K661" s="82"/>
    </row>
    <row r="662" spans="3:11" ht="20" customHeight="1" x14ac:dyDescent="0.35">
      <c r="C662" s="82"/>
      <c r="D662" s="82"/>
      <c r="E662" s="82"/>
      <c r="F662" s="82"/>
      <c r="G662" s="82"/>
      <c r="H662" s="82"/>
      <c r="I662" s="82"/>
      <c r="J662" s="82"/>
      <c r="K662" s="82"/>
    </row>
    <row r="663" spans="3:11" ht="20" customHeight="1" x14ac:dyDescent="0.35">
      <c r="C663" s="82"/>
      <c r="D663" s="82"/>
      <c r="E663" s="82"/>
      <c r="F663" s="82"/>
      <c r="G663" s="82"/>
      <c r="H663" s="82"/>
      <c r="I663" s="82"/>
      <c r="J663" s="82"/>
      <c r="K663" s="82"/>
    </row>
    <row r="664" spans="3:11" ht="20" customHeight="1" x14ac:dyDescent="0.35">
      <c r="C664" s="82"/>
      <c r="D664" s="82"/>
      <c r="E664" s="82"/>
      <c r="F664" s="82"/>
      <c r="G664" s="82"/>
      <c r="H664" s="82"/>
      <c r="I664" s="82"/>
      <c r="J664" s="82"/>
      <c r="K664" s="82"/>
    </row>
    <row r="665" spans="3:11" ht="20" customHeight="1" x14ac:dyDescent="0.35">
      <c r="C665" s="82"/>
      <c r="D665" s="82"/>
      <c r="E665" s="82"/>
      <c r="F665" s="82"/>
      <c r="G665" s="82"/>
      <c r="H665" s="82"/>
      <c r="I665" s="82"/>
      <c r="J665" s="82"/>
      <c r="K665" s="82"/>
    </row>
    <row r="666" spans="3:11" ht="20" customHeight="1" x14ac:dyDescent="0.35">
      <c r="C666" s="82"/>
      <c r="D666" s="82"/>
      <c r="E666" s="82"/>
      <c r="F666" s="82"/>
      <c r="G666" s="82"/>
      <c r="H666" s="82"/>
      <c r="I666" s="82"/>
      <c r="J666" s="82"/>
      <c r="K666" s="82"/>
    </row>
    <row r="667" spans="3:11" ht="20" customHeight="1" x14ac:dyDescent="0.35">
      <c r="C667" s="82"/>
      <c r="D667" s="82"/>
      <c r="E667" s="82"/>
      <c r="F667" s="82"/>
      <c r="G667" s="82"/>
      <c r="H667" s="82"/>
      <c r="I667" s="82"/>
      <c r="J667" s="82"/>
      <c r="K667" s="82"/>
    </row>
    <row r="668" spans="3:11" ht="20" customHeight="1" x14ac:dyDescent="0.35">
      <c r="C668" s="82"/>
      <c r="D668" s="82"/>
      <c r="E668" s="82"/>
      <c r="F668" s="82"/>
      <c r="G668" s="82"/>
      <c r="H668" s="82"/>
      <c r="I668" s="82"/>
      <c r="J668" s="82"/>
      <c r="K668" s="82"/>
    </row>
    <row r="669" spans="3:11" ht="20" customHeight="1" x14ac:dyDescent="0.35">
      <c r="C669" s="82"/>
      <c r="D669" s="82"/>
      <c r="E669" s="82"/>
      <c r="F669" s="82"/>
      <c r="G669" s="82"/>
      <c r="H669" s="82"/>
      <c r="I669" s="82"/>
      <c r="J669" s="82"/>
      <c r="K669" s="82"/>
    </row>
    <row r="670" spans="3:11" ht="20" customHeight="1" x14ac:dyDescent="0.35">
      <c r="C670" s="82"/>
      <c r="D670" s="82"/>
      <c r="E670" s="82"/>
      <c r="F670" s="82"/>
      <c r="G670" s="82"/>
      <c r="H670" s="82"/>
      <c r="I670" s="82"/>
      <c r="J670" s="82"/>
      <c r="K670" s="82"/>
    </row>
    <row r="671" spans="3:11" ht="20" customHeight="1" x14ac:dyDescent="0.35">
      <c r="C671" s="82"/>
      <c r="D671" s="82"/>
      <c r="E671" s="82"/>
      <c r="F671" s="82"/>
      <c r="G671" s="82"/>
      <c r="H671" s="82"/>
      <c r="I671" s="82"/>
      <c r="J671" s="82"/>
      <c r="K671" s="82"/>
    </row>
    <row r="672" spans="3:11" ht="20" customHeight="1" x14ac:dyDescent="0.35">
      <c r="C672" s="82"/>
      <c r="D672" s="82"/>
      <c r="E672" s="82"/>
      <c r="F672" s="82"/>
      <c r="G672" s="82"/>
      <c r="H672" s="82"/>
      <c r="I672" s="82"/>
      <c r="J672" s="82"/>
      <c r="K672" s="82"/>
    </row>
    <row r="673" spans="3:11" ht="20" customHeight="1" x14ac:dyDescent="0.35">
      <c r="C673" s="82"/>
      <c r="D673" s="82"/>
      <c r="E673" s="82"/>
      <c r="F673" s="82"/>
      <c r="G673" s="82"/>
      <c r="H673" s="82"/>
      <c r="I673" s="82"/>
      <c r="J673" s="82"/>
      <c r="K673" s="82"/>
    </row>
    <row r="674" spans="3:11" ht="20" customHeight="1" x14ac:dyDescent="0.35">
      <c r="C674" s="82"/>
      <c r="D674" s="82"/>
      <c r="E674" s="82"/>
      <c r="F674" s="82"/>
      <c r="G674" s="82"/>
      <c r="H674" s="82"/>
      <c r="I674" s="82"/>
      <c r="J674" s="82"/>
      <c r="K674" s="82"/>
    </row>
    <row r="675" spans="3:11" ht="20" customHeight="1" x14ac:dyDescent="0.35">
      <c r="C675" s="82"/>
      <c r="D675" s="82"/>
      <c r="E675" s="82"/>
      <c r="F675" s="82"/>
      <c r="G675" s="82"/>
      <c r="H675" s="82"/>
      <c r="I675" s="82"/>
      <c r="J675" s="82"/>
      <c r="K675" s="82"/>
    </row>
    <row r="676" spans="3:11" ht="20" customHeight="1" x14ac:dyDescent="0.35">
      <c r="C676" s="82"/>
      <c r="D676" s="82"/>
      <c r="E676" s="82"/>
      <c r="F676" s="82"/>
      <c r="G676" s="82"/>
      <c r="H676" s="82"/>
      <c r="I676" s="82"/>
      <c r="J676" s="82"/>
      <c r="K676" s="82"/>
    </row>
    <row r="677" spans="3:11" ht="20" customHeight="1" x14ac:dyDescent="0.35">
      <c r="C677" s="82"/>
      <c r="D677" s="82"/>
      <c r="E677" s="82"/>
      <c r="F677" s="82"/>
      <c r="G677" s="82"/>
      <c r="H677" s="82"/>
      <c r="I677" s="82"/>
      <c r="J677" s="82"/>
      <c r="K677" s="82"/>
    </row>
    <row r="678" spans="3:11" ht="20" customHeight="1" x14ac:dyDescent="0.35">
      <c r="C678" s="82"/>
      <c r="D678" s="82"/>
      <c r="E678" s="82"/>
      <c r="F678" s="82"/>
      <c r="G678" s="82"/>
      <c r="H678" s="82"/>
      <c r="I678" s="82"/>
      <c r="J678" s="82"/>
      <c r="K678" s="82"/>
    </row>
    <row r="679" spans="3:11" ht="20" customHeight="1" x14ac:dyDescent="0.35">
      <c r="C679" s="82"/>
      <c r="D679" s="82"/>
      <c r="E679" s="82"/>
      <c r="F679" s="82"/>
      <c r="G679" s="82"/>
      <c r="H679" s="82"/>
      <c r="I679" s="82"/>
      <c r="J679" s="82"/>
      <c r="K679" s="82"/>
    </row>
    <row r="680" spans="3:11" ht="20" customHeight="1" x14ac:dyDescent="0.35">
      <c r="C680" s="82"/>
      <c r="D680" s="82"/>
      <c r="E680" s="82"/>
      <c r="F680" s="82"/>
      <c r="G680" s="82"/>
      <c r="H680" s="82"/>
      <c r="I680" s="82"/>
      <c r="J680" s="82"/>
      <c r="K680" s="82"/>
    </row>
    <row r="681" spans="3:11" ht="20" customHeight="1" x14ac:dyDescent="0.35">
      <c r="C681" s="82"/>
      <c r="D681" s="82"/>
      <c r="E681" s="82"/>
      <c r="F681" s="82"/>
      <c r="G681" s="82"/>
      <c r="H681" s="82"/>
      <c r="I681" s="82"/>
      <c r="J681" s="82"/>
      <c r="K681" s="82"/>
    </row>
    <row r="682" spans="3:11" ht="20" customHeight="1" x14ac:dyDescent="0.35">
      <c r="C682" s="82"/>
      <c r="D682" s="82"/>
      <c r="E682" s="82"/>
      <c r="F682" s="82"/>
      <c r="G682" s="82"/>
      <c r="H682" s="82"/>
      <c r="I682" s="82"/>
      <c r="J682" s="82"/>
      <c r="K682" s="82"/>
    </row>
    <row r="683" spans="3:11" ht="20" customHeight="1" x14ac:dyDescent="0.35">
      <c r="C683" s="82"/>
      <c r="D683" s="82"/>
      <c r="E683" s="82"/>
      <c r="F683" s="82"/>
      <c r="G683" s="82"/>
      <c r="H683" s="82"/>
      <c r="I683" s="82"/>
      <c r="J683" s="82"/>
      <c r="K683" s="82"/>
    </row>
    <row r="684" spans="3:11" ht="20" customHeight="1" x14ac:dyDescent="0.35">
      <c r="C684" s="82"/>
      <c r="D684" s="82"/>
      <c r="E684" s="82"/>
      <c r="F684" s="82"/>
      <c r="G684" s="82"/>
      <c r="H684" s="82"/>
      <c r="I684" s="82"/>
      <c r="J684" s="82"/>
      <c r="K684" s="82"/>
    </row>
    <row r="685" spans="3:11" ht="20" customHeight="1" x14ac:dyDescent="0.35">
      <c r="C685" s="82"/>
      <c r="D685" s="82"/>
      <c r="E685" s="82"/>
      <c r="F685" s="82"/>
      <c r="G685" s="82"/>
      <c r="H685" s="82"/>
      <c r="I685" s="82"/>
      <c r="J685" s="82"/>
      <c r="K685" s="82"/>
    </row>
    <row r="686" spans="3:11" ht="20" customHeight="1" x14ac:dyDescent="0.35">
      <c r="C686" s="82"/>
      <c r="D686" s="82"/>
      <c r="E686" s="82"/>
      <c r="F686" s="82"/>
      <c r="G686" s="82"/>
      <c r="H686" s="82"/>
      <c r="I686" s="82"/>
      <c r="J686" s="82"/>
      <c r="K686" s="82"/>
    </row>
    <row r="687" spans="3:11" ht="20" customHeight="1" x14ac:dyDescent="0.35">
      <c r="C687" s="82"/>
      <c r="D687" s="82"/>
      <c r="E687" s="82"/>
      <c r="F687" s="82"/>
      <c r="G687" s="82"/>
      <c r="H687" s="82"/>
      <c r="I687" s="82"/>
      <c r="J687" s="82"/>
      <c r="K687" s="82"/>
    </row>
    <row r="688" spans="3:11" ht="20" customHeight="1" x14ac:dyDescent="0.35">
      <c r="C688" s="82"/>
      <c r="D688" s="82"/>
      <c r="E688" s="82"/>
      <c r="F688" s="82"/>
      <c r="G688" s="82"/>
      <c r="H688" s="82"/>
      <c r="I688" s="82"/>
      <c r="J688" s="82"/>
      <c r="K688" s="82"/>
    </row>
    <row r="689" spans="3:11" ht="20" customHeight="1" x14ac:dyDescent="0.35">
      <c r="C689" s="82"/>
      <c r="D689" s="82"/>
      <c r="E689" s="82"/>
      <c r="F689" s="82"/>
      <c r="G689" s="82"/>
      <c r="H689" s="82"/>
      <c r="I689" s="82"/>
      <c r="J689" s="82"/>
      <c r="K689" s="82"/>
    </row>
    <row r="690" spans="3:11" ht="20" customHeight="1" x14ac:dyDescent="0.35">
      <c r="C690" s="82"/>
      <c r="D690" s="82"/>
      <c r="E690" s="82"/>
      <c r="F690" s="82"/>
      <c r="G690" s="82"/>
      <c r="H690" s="82"/>
      <c r="I690" s="82"/>
      <c r="J690" s="82"/>
      <c r="K690" s="82"/>
    </row>
    <row r="691" spans="3:11" ht="20" customHeight="1" x14ac:dyDescent="0.35">
      <c r="C691" s="82"/>
      <c r="D691" s="82"/>
      <c r="E691" s="82"/>
      <c r="F691" s="82"/>
      <c r="G691" s="82"/>
      <c r="H691" s="82"/>
      <c r="I691" s="82"/>
      <c r="J691" s="82"/>
      <c r="K691" s="82"/>
    </row>
    <row r="692" spans="3:11" ht="20" customHeight="1" x14ac:dyDescent="0.35">
      <c r="C692" s="82"/>
      <c r="D692" s="82"/>
      <c r="E692" s="82"/>
      <c r="F692" s="82"/>
      <c r="G692" s="82"/>
      <c r="H692" s="82"/>
      <c r="I692" s="82"/>
      <c r="J692" s="82"/>
      <c r="K692" s="82"/>
    </row>
    <row r="693" spans="3:11" ht="20" customHeight="1" x14ac:dyDescent="0.35">
      <c r="C693" s="82"/>
      <c r="D693" s="82"/>
      <c r="E693" s="82"/>
      <c r="F693" s="82"/>
      <c r="G693" s="82"/>
      <c r="H693" s="82"/>
      <c r="I693" s="82"/>
      <c r="J693" s="82"/>
      <c r="K693" s="82"/>
    </row>
    <row r="694" spans="3:11" ht="20" customHeight="1" x14ac:dyDescent="0.35">
      <c r="C694" s="82"/>
      <c r="D694" s="82"/>
      <c r="E694" s="82"/>
      <c r="F694" s="82"/>
      <c r="G694" s="82"/>
      <c r="H694" s="82"/>
      <c r="I694" s="82"/>
      <c r="J694" s="82"/>
      <c r="K694" s="82"/>
    </row>
    <row r="695" spans="3:11" ht="20" customHeight="1" x14ac:dyDescent="0.35">
      <c r="C695" s="82"/>
      <c r="D695" s="82"/>
      <c r="E695" s="82"/>
      <c r="F695" s="82"/>
      <c r="G695" s="82"/>
      <c r="H695" s="82"/>
      <c r="I695" s="82"/>
      <c r="J695" s="82"/>
      <c r="K695" s="82"/>
    </row>
    <row r="696" spans="3:11" ht="20" customHeight="1" x14ac:dyDescent="0.35">
      <c r="C696" s="82"/>
      <c r="D696" s="82"/>
      <c r="E696" s="82"/>
      <c r="F696" s="82"/>
      <c r="G696" s="82"/>
      <c r="H696" s="82"/>
      <c r="I696" s="82"/>
      <c r="J696" s="82"/>
      <c r="K696" s="82"/>
    </row>
    <row r="697" spans="3:11" ht="20" customHeight="1" x14ac:dyDescent="0.35">
      <c r="C697" s="82"/>
      <c r="D697" s="82"/>
      <c r="E697" s="82"/>
      <c r="F697" s="82"/>
      <c r="G697" s="82"/>
      <c r="H697" s="82"/>
      <c r="I697" s="82"/>
      <c r="J697" s="82"/>
      <c r="K697" s="82"/>
    </row>
    <row r="698" spans="3:11" ht="20" customHeight="1" x14ac:dyDescent="0.35">
      <c r="C698" s="82"/>
      <c r="D698" s="82"/>
      <c r="E698" s="82"/>
      <c r="F698" s="82"/>
      <c r="G698" s="82"/>
      <c r="H698" s="82"/>
      <c r="I698" s="82"/>
      <c r="J698" s="82"/>
      <c r="K698" s="82"/>
    </row>
    <row r="699" spans="3:11" ht="20" customHeight="1" x14ac:dyDescent="0.35">
      <c r="C699" s="82"/>
      <c r="D699" s="82"/>
      <c r="E699" s="82"/>
      <c r="F699" s="82"/>
      <c r="G699" s="82"/>
      <c r="H699" s="82"/>
      <c r="I699" s="82"/>
      <c r="J699" s="82"/>
      <c r="K699" s="82"/>
    </row>
    <row r="700" spans="3:11" ht="20" customHeight="1" x14ac:dyDescent="0.35">
      <c r="C700" s="82"/>
      <c r="D700" s="82"/>
      <c r="E700" s="82"/>
      <c r="F700" s="82"/>
      <c r="G700" s="82"/>
      <c r="H700" s="82"/>
      <c r="I700" s="82"/>
      <c r="J700" s="82"/>
      <c r="K700" s="82"/>
    </row>
    <row r="701" spans="3:11" ht="20" customHeight="1" x14ac:dyDescent="0.35">
      <c r="C701" s="82"/>
      <c r="D701" s="82"/>
      <c r="E701" s="82"/>
      <c r="F701" s="82"/>
      <c r="G701" s="82"/>
      <c r="H701" s="82"/>
      <c r="I701" s="82"/>
      <c r="J701" s="82"/>
      <c r="K701" s="82"/>
    </row>
    <row r="702" spans="3:11" ht="20" customHeight="1" x14ac:dyDescent="0.35">
      <c r="C702" s="82"/>
      <c r="D702" s="82"/>
      <c r="E702" s="82"/>
      <c r="F702" s="82"/>
      <c r="G702" s="82"/>
      <c r="H702" s="82"/>
      <c r="I702" s="82"/>
      <c r="J702" s="82"/>
      <c r="K702" s="82"/>
    </row>
    <row r="703" spans="3:11" ht="20" customHeight="1" x14ac:dyDescent="0.35">
      <c r="C703" s="82"/>
      <c r="D703" s="82"/>
      <c r="E703" s="82"/>
      <c r="F703" s="82"/>
      <c r="G703" s="82"/>
      <c r="H703" s="82"/>
      <c r="I703" s="82"/>
      <c r="J703" s="82"/>
      <c r="K703" s="82"/>
    </row>
    <row r="704" spans="3:11" ht="20" customHeight="1" x14ac:dyDescent="0.35">
      <c r="C704" s="82"/>
      <c r="D704" s="82"/>
      <c r="E704" s="82"/>
      <c r="F704" s="82"/>
      <c r="G704" s="82"/>
      <c r="H704" s="82"/>
      <c r="I704" s="82"/>
      <c r="J704" s="82"/>
      <c r="K704" s="82"/>
    </row>
    <row r="705" spans="3:11" ht="20" customHeight="1" x14ac:dyDescent="0.35">
      <c r="C705" s="82"/>
      <c r="D705" s="82"/>
      <c r="E705" s="82"/>
      <c r="F705" s="82"/>
      <c r="G705" s="82"/>
      <c r="H705" s="82"/>
      <c r="I705" s="82"/>
      <c r="J705" s="82"/>
      <c r="K705" s="82"/>
    </row>
    <row r="706" spans="3:11" ht="20" customHeight="1" x14ac:dyDescent="0.35">
      <c r="C706" s="82"/>
      <c r="D706" s="82"/>
      <c r="E706" s="82"/>
      <c r="F706" s="82"/>
      <c r="G706" s="82"/>
      <c r="H706" s="82"/>
      <c r="I706" s="82"/>
      <c r="J706" s="82"/>
      <c r="K706" s="82"/>
    </row>
    <row r="707" spans="3:11" ht="20" customHeight="1" x14ac:dyDescent="0.35">
      <c r="C707" s="82"/>
      <c r="D707" s="82"/>
      <c r="E707" s="82"/>
      <c r="F707" s="82"/>
      <c r="G707" s="82"/>
      <c r="H707" s="82"/>
      <c r="I707" s="82"/>
      <c r="J707" s="82"/>
      <c r="K707" s="82"/>
    </row>
    <row r="708" spans="3:11" ht="20" customHeight="1" x14ac:dyDescent="0.35">
      <c r="C708" s="82"/>
      <c r="D708" s="82"/>
      <c r="E708" s="82"/>
      <c r="F708" s="82"/>
      <c r="G708" s="82"/>
      <c r="H708" s="82"/>
      <c r="I708" s="82"/>
      <c r="J708" s="82"/>
      <c r="K708" s="82"/>
    </row>
    <row r="709" spans="3:11" ht="20" customHeight="1" x14ac:dyDescent="0.35">
      <c r="C709" s="82"/>
      <c r="D709" s="82"/>
      <c r="E709" s="82"/>
      <c r="F709" s="82"/>
      <c r="G709" s="82"/>
      <c r="H709" s="82"/>
      <c r="I709" s="82"/>
      <c r="J709" s="82"/>
      <c r="K709" s="82"/>
    </row>
    <row r="710" spans="3:11" ht="20" customHeight="1" x14ac:dyDescent="0.35">
      <c r="C710" s="82"/>
      <c r="D710" s="82"/>
      <c r="E710" s="82"/>
      <c r="F710" s="82"/>
      <c r="G710" s="82"/>
      <c r="H710" s="82"/>
      <c r="I710" s="82"/>
      <c r="J710" s="82"/>
      <c r="K710" s="82"/>
    </row>
    <row r="711" spans="3:11" ht="20" customHeight="1" x14ac:dyDescent="0.35">
      <c r="C711" s="82"/>
      <c r="D711" s="82"/>
      <c r="E711" s="82"/>
      <c r="F711" s="82"/>
      <c r="G711" s="82"/>
      <c r="H711" s="82"/>
      <c r="I711" s="82"/>
      <c r="J711" s="82"/>
      <c r="K711" s="82"/>
    </row>
    <row r="712" spans="3:11" ht="20" customHeight="1" x14ac:dyDescent="0.35">
      <c r="C712" s="82"/>
      <c r="D712" s="82"/>
      <c r="E712" s="82"/>
      <c r="F712" s="82"/>
      <c r="G712" s="82"/>
      <c r="H712" s="82"/>
      <c r="I712" s="82"/>
      <c r="J712" s="82"/>
      <c r="K712" s="82"/>
    </row>
    <row r="713" spans="3:11" ht="20" customHeight="1" x14ac:dyDescent="0.35">
      <c r="C713" s="82"/>
      <c r="D713" s="82"/>
      <c r="E713" s="82"/>
      <c r="F713" s="82"/>
      <c r="G713" s="82"/>
      <c r="H713" s="82"/>
      <c r="I713" s="82"/>
      <c r="J713" s="82"/>
      <c r="K713" s="82"/>
    </row>
    <row r="714" spans="3:11" ht="20" customHeight="1" x14ac:dyDescent="0.35">
      <c r="C714" s="82"/>
      <c r="D714" s="82"/>
      <c r="E714" s="82"/>
      <c r="F714" s="82"/>
      <c r="G714" s="82"/>
      <c r="H714" s="82"/>
      <c r="I714" s="82"/>
      <c r="J714" s="82"/>
      <c r="K714" s="82"/>
    </row>
    <row r="715" spans="3:11" ht="20" customHeight="1" x14ac:dyDescent="0.35">
      <c r="C715" s="82"/>
      <c r="D715" s="82"/>
      <c r="E715" s="82"/>
      <c r="F715" s="82"/>
      <c r="G715" s="82"/>
      <c r="H715" s="82"/>
      <c r="I715" s="82"/>
      <c r="J715" s="82"/>
      <c r="K715" s="82"/>
    </row>
    <row r="716" spans="3:11" ht="20" customHeight="1" x14ac:dyDescent="0.35">
      <c r="C716" s="82"/>
      <c r="D716" s="82"/>
      <c r="E716" s="82"/>
      <c r="F716" s="82"/>
      <c r="G716" s="82"/>
      <c r="H716" s="82"/>
      <c r="I716" s="82"/>
      <c r="J716" s="82"/>
      <c r="K716" s="82"/>
    </row>
    <row r="717" spans="3:11" ht="20" customHeight="1" x14ac:dyDescent="0.35">
      <c r="C717" s="82"/>
      <c r="D717" s="82"/>
      <c r="E717" s="82"/>
      <c r="F717" s="82"/>
      <c r="G717" s="82"/>
      <c r="H717" s="82"/>
      <c r="I717" s="82"/>
      <c r="J717" s="82"/>
      <c r="K717" s="82"/>
    </row>
    <row r="718" spans="3:11" ht="20" customHeight="1" x14ac:dyDescent="0.35">
      <c r="C718" s="82"/>
      <c r="D718" s="82"/>
      <c r="E718" s="82"/>
      <c r="F718" s="82"/>
      <c r="G718" s="82"/>
      <c r="H718" s="82"/>
      <c r="I718" s="82"/>
      <c r="J718" s="82"/>
      <c r="K718" s="82"/>
    </row>
    <row r="719" spans="3:11" ht="20" customHeight="1" x14ac:dyDescent="0.35">
      <c r="C719" s="82"/>
      <c r="D719" s="82"/>
      <c r="E719" s="82"/>
      <c r="F719" s="82"/>
      <c r="G719" s="82"/>
      <c r="H719" s="82"/>
      <c r="I719" s="82"/>
      <c r="J719" s="82"/>
      <c r="K719" s="82"/>
    </row>
    <row r="720" spans="3:11" ht="20" customHeight="1" x14ac:dyDescent="0.35">
      <c r="C720" s="82"/>
      <c r="D720" s="82"/>
      <c r="E720" s="82"/>
      <c r="F720" s="82"/>
      <c r="G720" s="82"/>
      <c r="H720" s="82"/>
      <c r="I720" s="82"/>
      <c r="J720" s="82"/>
      <c r="K720" s="82"/>
    </row>
    <row r="721" spans="3:11" ht="20" customHeight="1" x14ac:dyDescent="0.35">
      <c r="C721" s="82"/>
      <c r="D721" s="82"/>
      <c r="E721" s="82"/>
      <c r="F721" s="82"/>
      <c r="G721" s="82"/>
      <c r="H721" s="82"/>
      <c r="I721" s="82"/>
      <c r="J721" s="82"/>
      <c r="K721" s="82"/>
    </row>
    <row r="722" spans="3:11" ht="20" customHeight="1" x14ac:dyDescent="0.35">
      <c r="C722" s="82"/>
      <c r="D722" s="82"/>
      <c r="E722" s="82"/>
      <c r="F722" s="82"/>
      <c r="G722" s="82"/>
      <c r="H722" s="82"/>
      <c r="I722" s="82"/>
      <c r="J722" s="82"/>
      <c r="K722" s="82"/>
    </row>
    <row r="723" spans="3:11" ht="20" customHeight="1" x14ac:dyDescent="0.35">
      <c r="C723" s="82"/>
      <c r="D723" s="82"/>
      <c r="E723" s="82"/>
      <c r="F723" s="82"/>
      <c r="G723" s="82"/>
      <c r="H723" s="82"/>
      <c r="I723" s="82"/>
      <c r="J723" s="82"/>
      <c r="K723" s="82"/>
    </row>
    <row r="724" spans="3:11" ht="20" customHeight="1" x14ac:dyDescent="0.35">
      <c r="C724" s="82"/>
      <c r="D724" s="82"/>
      <c r="E724" s="82"/>
      <c r="F724" s="82"/>
      <c r="G724" s="82"/>
      <c r="H724" s="82"/>
      <c r="I724" s="82"/>
      <c r="J724" s="82"/>
      <c r="K724" s="82"/>
    </row>
    <row r="725" spans="3:11" ht="20" customHeight="1" x14ac:dyDescent="0.35">
      <c r="C725" s="82"/>
      <c r="D725" s="82"/>
      <c r="E725" s="82"/>
      <c r="F725" s="82"/>
      <c r="G725" s="82"/>
      <c r="H725" s="82"/>
      <c r="I725" s="82"/>
      <c r="J725" s="82"/>
      <c r="K725" s="82"/>
    </row>
    <row r="726" spans="3:11" ht="20" customHeight="1" x14ac:dyDescent="0.35">
      <c r="C726" s="82"/>
      <c r="D726" s="82"/>
      <c r="E726" s="82"/>
      <c r="F726" s="82"/>
      <c r="G726" s="82"/>
      <c r="H726" s="82"/>
      <c r="I726" s="82"/>
      <c r="J726" s="82"/>
      <c r="K726" s="82"/>
    </row>
    <row r="727" spans="3:11" ht="20" customHeight="1" x14ac:dyDescent="0.35">
      <c r="C727" s="82"/>
      <c r="D727" s="82"/>
      <c r="E727" s="82"/>
      <c r="F727" s="82"/>
      <c r="G727" s="82"/>
      <c r="H727" s="82"/>
      <c r="I727" s="82"/>
      <c r="J727" s="82"/>
      <c r="K727" s="82"/>
    </row>
    <row r="728" spans="3:11" ht="20" customHeight="1" x14ac:dyDescent="0.35">
      <c r="C728" s="82"/>
      <c r="D728" s="82"/>
      <c r="E728" s="82"/>
      <c r="F728" s="82"/>
      <c r="G728" s="82"/>
      <c r="H728" s="82"/>
      <c r="I728" s="82"/>
      <c r="J728" s="82"/>
      <c r="K728" s="82"/>
    </row>
    <row r="729" spans="3:11" ht="20" customHeight="1" x14ac:dyDescent="0.35">
      <c r="C729" s="82"/>
      <c r="D729" s="82"/>
      <c r="E729" s="82"/>
      <c r="F729" s="82"/>
      <c r="G729" s="82"/>
      <c r="H729" s="82"/>
      <c r="I729" s="82"/>
      <c r="J729" s="82"/>
      <c r="K729" s="82"/>
    </row>
    <row r="730" spans="3:11" ht="20" customHeight="1" x14ac:dyDescent="0.35">
      <c r="C730" s="82"/>
      <c r="D730" s="82"/>
      <c r="E730" s="82"/>
      <c r="F730" s="82"/>
      <c r="G730" s="82"/>
      <c r="H730" s="82"/>
      <c r="I730" s="82"/>
      <c r="J730" s="82"/>
      <c r="K730" s="82"/>
    </row>
    <row r="731" spans="3:11" ht="20" customHeight="1" x14ac:dyDescent="0.35">
      <c r="C731" s="82"/>
      <c r="D731" s="82"/>
      <c r="E731" s="82"/>
      <c r="F731" s="82"/>
      <c r="G731" s="82"/>
      <c r="H731" s="82"/>
      <c r="I731" s="82"/>
      <c r="J731" s="82"/>
      <c r="K731" s="82"/>
    </row>
    <row r="732" spans="3:11" ht="20" customHeight="1" x14ac:dyDescent="0.35">
      <c r="C732" s="82"/>
      <c r="D732" s="82"/>
      <c r="E732" s="82"/>
      <c r="F732" s="82"/>
      <c r="G732" s="82"/>
      <c r="H732" s="82"/>
      <c r="I732" s="82"/>
      <c r="J732" s="82"/>
      <c r="K732" s="82"/>
    </row>
    <row r="733" spans="3:11" ht="20" customHeight="1" x14ac:dyDescent="0.35">
      <c r="C733" s="82"/>
      <c r="D733" s="82"/>
      <c r="E733" s="82"/>
      <c r="F733" s="82"/>
      <c r="G733" s="82"/>
      <c r="H733" s="82"/>
      <c r="I733" s="82"/>
      <c r="J733" s="82"/>
      <c r="K733" s="82"/>
    </row>
    <row r="734" spans="3:11" ht="20" customHeight="1" x14ac:dyDescent="0.35">
      <c r="C734" s="82"/>
      <c r="D734" s="82"/>
      <c r="E734" s="82"/>
      <c r="F734" s="82"/>
      <c r="G734" s="82"/>
      <c r="H734" s="82"/>
      <c r="I734" s="82"/>
      <c r="J734" s="82"/>
      <c r="K734" s="82"/>
    </row>
    <row r="735" spans="3:11" ht="20" customHeight="1" x14ac:dyDescent="0.35">
      <c r="C735" s="82"/>
      <c r="D735" s="82"/>
      <c r="E735" s="82"/>
      <c r="F735" s="82"/>
      <c r="G735" s="82"/>
      <c r="H735" s="82"/>
      <c r="I735" s="82"/>
      <c r="J735" s="82"/>
      <c r="K735" s="82"/>
    </row>
    <row r="736" spans="3:11" ht="20" customHeight="1" x14ac:dyDescent="0.35">
      <c r="C736" s="82"/>
      <c r="D736" s="82"/>
      <c r="E736" s="82"/>
      <c r="F736" s="82"/>
      <c r="G736" s="82"/>
      <c r="H736" s="82"/>
      <c r="I736" s="82"/>
      <c r="J736" s="82"/>
      <c r="K736" s="82"/>
    </row>
    <row r="737" spans="3:11" ht="20" customHeight="1" x14ac:dyDescent="0.35">
      <c r="C737" s="82"/>
      <c r="D737" s="82"/>
      <c r="E737" s="82"/>
      <c r="F737" s="82"/>
      <c r="G737" s="82"/>
      <c r="H737" s="82"/>
      <c r="I737" s="82"/>
      <c r="J737" s="82"/>
      <c r="K737" s="82"/>
    </row>
    <row r="738" spans="3:11" ht="20" customHeight="1" x14ac:dyDescent="0.35">
      <c r="C738" s="82"/>
      <c r="D738" s="82"/>
      <c r="E738" s="82"/>
      <c r="F738" s="82"/>
      <c r="G738" s="82"/>
      <c r="H738" s="82"/>
      <c r="I738" s="82"/>
      <c r="J738" s="82"/>
      <c r="K738" s="82"/>
    </row>
    <row r="739" spans="3:11" ht="20" customHeight="1" x14ac:dyDescent="0.35">
      <c r="C739" s="82"/>
      <c r="D739" s="82"/>
      <c r="E739" s="82"/>
      <c r="F739" s="82"/>
      <c r="G739" s="82"/>
      <c r="H739" s="82"/>
      <c r="I739" s="82"/>
      <c r="J739" s="82"/>
      <c r="K739" s="82"/>
    </row>
    <row r="740" spans="3:11" ht="20" customHeight="1" x14ac:dyDescent="0.35">
      <c r="C740" s="82"/>
      <c r="D740" s="82"/>
      <c r="E740" s="82"/>
      <c r="F740" s="82"/>
      <c r="G740" s="82"/>
      <c r="H740" s="82"/>
      <c r="I740" s="82"/>
      <c r="J740" s="82"/>
      <c r="K740" s="82"/>
    </row>
    <row r="741" spans="3:11" ht="20" customHeight="1" x14ac:dyDescent="0.35">
      <c r="C741" s="82"/>
      <c r="D741" s="82"/>
      <c r="E741" s="82"/>
      <c r="F741" s="82"/>
      <c r="G741" s="82"/>
      <c r="H741" s="82"/>
      <c r="I741" s="82"/>
      <c r="J741" s="82"/>
      <c r="K741" s="82"/>
    </row>
    <row r="742" spans="3:11" ht="20" customHeight="1" x14ac:dyDescent="0.35">
      <c r="C742" s="82"/>
      <c r="D742" s="82"/>
      <c r="E742" s="82"/>
      <c r="F742" s="82"/>
      <c r="G742" s="82"/>
      <c r="H742" s="82"/>
      <c r="I742" s="82"/>
      <c r="J742" s="82"/>
      <c r="K742" s="82"/>
    </row>
    <row r="743" spans="3:11" ht="20" customHeight="1" x14ac:dyDescent="0.35">
      <c r="C743" s="82"/>
      <c r="D743" s="82"/>
      <c r="E743" s="82"/>
      <c r="F743" s="82"/>
      <c r="G743" s="82"/>
      <c r="H743" s="82"/>
      <c r="I743" s="82"/>
      <c r="J743" s="82"/>
      <c r="K743" s="82"/>
    </row>
    <row r="744" spans="3:11" ht="20" customHeight="1" x14ac:dyDescent="0.35">
      <c r="C744" s="82"/>
      <c r="D744" s="82"/>
      <c r="E744" s="82"/>
      <c r="F744" s="82"/>
      <c r="G744" s="82"/>
      <c r="H744" s="82"/>
      <c r="I744" s="82"/>
      <c r="J744" s="82"/>
      <c r="K744" s="82"/>
    </row>
    <row r="745" spans="3:11" ht="20" customHeight="1" x14ac:dyDescent="0.35">
      <c r="C745" s="82"/>
      <c r="D745" s="82"/>
      <c r="E745" s="82"/>
      <c r="F745" s="82"/>
      <c r="G745" s="82"/>
      <c r="H745" s="82"/>
      <c r="I745" s="82"/>
      <c r="J745" s="82"/>
      <c r="K745" s="82"/>
    </row>
    <row r="746" spans="3:11" ht="20" customHeight="1" x14ac:dyDescent="0.35">
      <c r="C746" s="82"/>
      <c r="D746" s="82"/>
      <c r="E746" s="82"/>
      <c r="F746" s="82"/>
      <c r="G746" s="82"/>
      <c r="H746" s="82"/>
      <c r="I746" s="82"/>
      <c r="J746" s="82"/>
      <c r="K746" s="82"/>
    </row>
    <row r="747" spans="3:11" ht="20" customHeight="1" x14ac:dyDescent="0.35">
      <c r="C747" s="82"/>
      <c r="D747" s="82"/>
      <c r="E747" s="82"/>
      <c r="F747" s="82"/>
      <c r="G747" s="82"/>
      <c r="H747" s="82"/>
      <c r="I747" s="82"/>
      <c r="J747" s="82"/>
      <c r="K747" s="82"/>
    </row>
    <row r="748" spans="3:11" ht="20" customHeight="1" x14ac:dyDescent="0.35">
      <c r="C748" s="82"/>
      <c r="D748" s="82"/>
      <c r="E748" s="82"/>
      <c r="F748" s="82"/>
      <c r="G748" s="82"/>
      <c r="H748" s="82"/>
      <c r="I748" s="82"/>
      <c r="J748" s="82"/>
      <c r="K748" s="82"/>
    </row>
    <row r="749" spans="3:11" ht="20" customHeight="1" x14ac:dyDescent="0.35">
      <c r="C749" s="82"/>
      <c r="D749" s="82"/>
      <c r="E749" s="82"/>
      <c r="F749" s="82"/>
      <c r="G749" s="82"/>
      <c r="H749" s="82"/>
      <c r="I749" s="82"/>
      <c r="J749" s="82"/>
      <c r="K749" s="82"/>
    </row>
    <row r="750" spans="3:11" ht="20" customHeight="1" x14ac:dyDescent="0.35">
      <c r="C750" s="82"/>
      <c r="D750" s="82"/>
      <c r="E750" s="82"/>
      <c r="F750" s="82"/>
      <c r="G750" s="82"/>
      <c r="H750" s="82"/>
      <c r="I750" s="82"/>
      <c r="J750" s="82"/>
      <c r="K750" s="82"/>
    </row>
    <row r="751" spans="3:11" ht="20" customHeight="1" x14ac:dyDescent="0.35">
      <c r="C751" s="82"/>
      <c r="D751" s="82"/>
      <c r="E751" s="82"/>
      <c r="F751" s="82"/>
      <c r="G751" s="82"/>
      <c r="H751" s="82"/>
      <c r="I751" s="82"/>
      <c r="J751" s="82"/>
      <c r="K751" s="82"/>
    </row>
    <row r="752" spans="3:11" ht="20" customHeight="1" x14ac:dyDescent="0.35">
      <c r="C752" s="82"/>
      <c r="D752" s="82"/>
      <c r="E752" s="82"/>
      <c r="F752" s="82"/>
      <c r="G752" s="82"/>
      <c r="H752" s="82"/>
      <c r="I752" s="82"/>
      <c r="J752" s="82"/>
      <c r="K752" s="82"/>
    </row>
    <row r="753" spans="3:11" ht="20" customHeight="1" x14ac:dyDescent="0.35">
      <c r="C753" s="82"/>
      <c r="D753" s="82"/>
      <c r="E753" s="82"/>
      <c r="F753" s="82"/>
      <c r="G753" s="82"/>
      <c r="H753" s="82"/>
      <c r="I753" s="82"/>
      <c r="J753" s="82"/>
      <c r="K753" s="82"/>
    </row>
    <row r="754" spans="3:11" ht="20" customHeight="1" x14ac:dyDescent="0.35">
      <c r="C754" s="82"/>
      <c r="D754" s="82"/>
      <c r="E754" s="82"/>
      <c r="F754" s="82"/>
      <c r="G754" s="82"/>
      <c r="H754" s="82"/>
      <c r="I754" s="82"/>
      <c r="J754" s="82"/>
      <c r="K754" s="82"/>
    </row>
    <row r="755" spans="3:11" ht="20" customHeight="1" x14ac:dyDescent="0.35">
      <c r="C755" s="82"/>
      <c r="D755" s="82"/>
      <c r="E755" s="82"/>
      <c r="F755" s="82"/>
      <c r="G755" s="82"/>
      <c r="H755" s="82"/>
      <c r="I755" s="82"/>
      <c r="J755" s="82"/>
      <c r="K755" s="82"/>
    </row>
    <row r="756" spans="3:11" ht="20" customHeight="1" x14ac:dyDescent="0.35">
      <c r="C756" s="82"/>
      <c r="D756" s="82"/>
      <c r="E756" s="82"/>
      <c r="F756" s="82"/>
      <c r="G756" s="82"/>
      <c r="H756" s="82"/>
      <c r="I756" s="82"/>
      <c r="J756" s="82"/>
      <c r="K756" s="82"/>
    </row>
    <row r="757" spans="3:11" ht="20" customHeight="1" x14ac:dyDescent="0.35">
      <c r="C757" s="82"/>
      <c r="D757" s="82"/>
      <c r="E757" s="82"/>
      <c r="F757" s="82"/>
      <c r="G757" s="82"/>
      <c r="H757" s="82"/>
      <c r="I757" s="82"/>
      <c r="J757" s="82"/>
      <c r="K757" s="82"/>
    </row>
    <row r="758" spans="3:11" ht="20" customHeight="1" x14ac:dyDescent="0.35">
      <c r="C758" s="82"/>
      <c r="D758" s="82"/>
      <c r="E758" s="82"/>
      <c r="F758" s="82"/>
      <c r="G758" s="82"/>
      <c r="H758" s="82"/>
      <c r="I758" s="82"/>
      <c r="J758" s="82"/>
      <c r="K758" s="82"/>
    </row>
    <row r="759" spans="3:11" ht="20" customHeight="1" x14ac:dyDescent="0.35">
      <c r="C759" s="82"/>
      <c r="D759" s="82"/>
      <c r="E759" s="82"/>
      <c r="F759" s="82"/>
      <c r="G759" s="82"/>
      <c r="H759" s="82"/>
      <c r="I759" s="82"/>
      <c r="J759" s="82"/>
      <c r="K759" s="82"/>
    </row>
    <row r="760" spans="3:11" ht="20" customHeight="1" x14ac:dyDescent="0.35">
      <c r="C760" s="82"/>
      <c r="D760" s="82"/>
      <c r="E760" s="82"/>
      <c r="F760" s="82"/>
      <c r="G760" s="82"/>
      <c r="H760" s="82"/>
      <c r="I760" s="82"/>
      <c r="J760" s="82"/>
      <c r="K760" s="82"/>
    </row>
    <row r="761" spans="3:11" ht="20" customHeight="1" x14ac:dyDescent="0.35">
      <c r="C761" s="82"/>
      <c r="D761" s="82"/>
      <c r="E761" s="82"/>
      <c r="F761" s="82"/>
      <c r="G761" s="82"/>
      <c r="H761" s="82"/>
      <c r="I761" s="82"/>
      <c r="J761" s="82"/>
      <c r="K761" s="82"/>
    </row>
    <row r="762" spans="3:11" ht="20" customHeight="1" x14ac:dyDescent="0.35">
      <c r="C762" s="82"/>
      <c r="D762" s="82"/>
      <c r="E762" s="82"/>
      <c r="F762" s="82"/>
      <c r="G762" s="82"/>
      <c r="H762" s="82"/>
      <c r="I762" s="82"/>
      <c r="J762" s="82"/>
      <c r="K762" s="82"/>
    </row>
    <row r="763" spans="3:11" ht="20" customHeight="1" x14ac:dyDescent="0.35">
      <c r="C763" s="82"/>
      <c r="D763" s="82"/>
      <c r="E763" s="82"/>
      <c r="F763" s="82"/>
      <c r="G763" s="82"/>
      <c r="H763" s="82"/>
      <c r="I763" s="82"/>
      <c r="J763" s="82"/>
      <c r="K763" s="82"/>
    </row>
    <row r="764" spans="3:11" ht="20" customHeight="1" x14ac:dyDescent="0.35">
      <c r="C764" s="82"/>
      <c r="D764" s="82"/>
      <c r="E764" s="82"/>
      <c r="F764" s="82"/>
      <c r="G764" s="82"/>
      <c r="H764" s="82"/>
      <c r="I764" s="82"/>
      <c r="J764" s="82"/>
      <c r="K764" s="82"/>
    </row>
    <row r="765" spans="3:11" ht="20" customHeight="1" x14ac:dyDescent="0.35">
      <c r="C765" s="82"/>
      <c r="D765" s="82"/>
      <c r="E765" s="82"/>
      <c r="F765" s="82"/>
      <c r="G765" s="82"/>
      <c r="H765" s="82"/>
      <c r="I765" s="82"/>
      <c r="J765" s="82"/>
      <c r="K765" s="82"/>
    </row>
    <row r="766" spans="3:11" ht="20" customHeight="1" x14ac:dyDescent="0.35">
      <c r="C766" s="82"/>
      <c r="D766" s="82"/>
      <c r="E766" s="82"/>
      <c r="F766" s="82"/>
      <c r="G766" s="82"/>
      <c r="H766" s="82"/>
      <c r="I766" s="82"/>
      <c r="J766" s="82"/>
      <c r="K766" s="82"/>
    </row>
    <row r="767" spans="3:11" ht="20" customHeight="1" x14ac:dyDescent="0.35">
      <c r="C767" s="82"/>
      <c r="D767" s="82"/>
      <c r="E767" s="82"/>
      <c r="F767" s="82"/>
      <c r="G767" s="82"/>
      <c r="H767" s="82"/>
      <c r="I767" s="82"/>
      <c r="J767" s="82"/>
      <c r="K767" s="82"/>
    </row>
    <row r="768" spans="3:11" ht="20" customHeight="1" x14ac:dyDescent="0.35">
      <c r="C768" s="82"/>
      <c r="D768" s="82"/>
      <c r="E768" s="82"/>
      <c r="F768" s="82"/>
      <c r="G768" s="82"/>
      <c r="H768" s="82"/>
      <c r="I768" s="82"/>
      <c r="J768" s="82"/>
      <c r="K768" s="82"/>
    </row>
    <row r="769" spans="3:11" ht="20" customHeight="1" x14ac:dyDescent="0.35">
      <c r="C769" s="82"/>
      <c r="D769" s="82"/>
      <c r="E769" s="82"/>
      <c r="F769" s="82"/>
      <c r="G769" s="82"/>
      <c r="H769" s="82"/>
      <c r="I769" s="82"/>
      <c r="J769" s="82"/>
      <c r="K769" s="82"/>
    </row>
    <row r="770" spans="3:11" ht="20" customHeight="1" x14ac:dyDescent="0.35">
      <c r="C770" s="82"/>
      <c r="D770" s="82"/>
      <c r="E770" s="82"/>
      <c r="F770" s="82"/>
      <c r="G770" s="82"/>
      <c r="H770" s="82"/>
      <c r="I770" s="82"/>
      <c r="J770" s="82"/>
      <c r="K770" s="82"/>
    </row>
    <row r="771" spans="3:11" ht="20" customHeight="1" x14ac:dyDescent="0.35">
      <c r="C771" s="82"/>
      <c r="D771" s="82"/>
      <c r="E771" s="82"/>
      <c r="F771" s="82"/>
      <c r="G771" s="82"/>
      <c r="H771" s="82"/>
      <c r="I771" s="82"/>
      <c r="J771" s="82"/>
      <c r="K771" s="82"/>
    </row>
    <row r="772" spans="3:11" ht="20" customHeight="1" x14ac:dyDescent="0.35">
      <c r="C772" s="82"/>
      <c r="D772" s="82"/>
      <c r="E772" s="82"/>
      <c r="F772" s="82"/>
      <c r="G772" s="82"/>
      <c r="H772" s="82"/>
      <c r="I772" s="82"/>
      <c r="J772" s="82"/>
      <c r="K772" s="82"/>
    </row>
    <row r="773" spans="3:11" ht="20" customHeight="1" x14ac:dyDescent="0.35">
      <c r="C773" s="82"/>
      <c r="D773" s="82"/>
      <c r="E773" s="82"/>
      <c r="F773" s="82"/>
      <c r="G773" s="82"/>
      <c r="H773" s="82"/>
      <c r="I773" s="82"/>
      <c r="J773" s="82"/>
      <c r="K773" s="82"/>
    </row>
    <row r="774" spans="3:11" ht="20" customHeight="1" x14ac:dyDescent="0.35">
      <c r="C774" s="82"/>
      <c r="D774" s="82"/>
      <c r="E774" s="82"/>
      <c r="F774" s="82"/>
      <c r="G774" s="82"/>
      <c r="H774" s="82"/>
      <c r="I774" s="82"/>
      <c r="J774" s="82"/>
      <c r="K774" s="82"/>
    </row>
    <row r="775" spans="3:11" ht="20" customHeight="1" x14ac:dyDescent="0.35">
      <c r="C775" s="82"/>
      <c r="D775" s="82"/>
      <c r="E775" s="82"/>
      <c r="F775" s="82"/>
      <c r="G775" s="82"/>
      <c r="H775" s="82"/>
      <c r="I775" s="82"/>
      <c r="J775" s="82"/>
      <c r="K775" s="82"/>
    </row>
    <row r="776" spans="3:11" ht="20" customHeight="1" x14ac:dyDescent="0.35">
      <c r="C776" s="82"/>
      <c r="D776" s="82"/>
      <c r="E776" s="82"/>
      <c r="F776" s="82"/>
      <c r="G776" s="82"/>
      <c r="H776" s="82"/>
      <c r="I776" s="82"/>
      <c r="J776" s="82"/>
      <c r="K776" s="82"/>
    </row>
    <row r="777" spans="3:11" ht="20" customHeight="1" x14ac:dyDescent="0.35">
      <c r="C777" s="82"/>
      <c r="D777" s="82"/>
      <c r="E777" s="82"/>
      <c r="F777" s="82"/>
      <c r="G777" s="82"/>
      <c r="H777" s="82"/>
      <c r="I777" s="82"/>
      <c r="J777" s="82"/>
      <c r="K777" s="82"/>
    </row>
    <row r="778" spans="3:11" ht="20" customHeight="1" x14ac:dyDescent="0.35">
      <c r="C778" s="82"/>
      <c r="D778" s="82"/>
      <c r="E778" s="82"/>
      <c r="F778" s="82"/>
      <c r="G778" s="82"/>
      <c r="H778" s="82"/>
      <c r="I778" s="82"/>
      <c r="J778" s="82"/>
      <c r="K778" s="82"/>
    </row>
    <row r="779" spans="3:11" ht="20" customHeight="1" x14ac:dyDescent="0.35">
      <c r="C779" s="82"/>
      <c r="D779" s="82"/>
      <c r="E779" s="82"/>
      <c r="F779" s="82"/>
      <c r="G779" s="82"/>
      <c r="H779" s="82"/>
      <c r="I779" s="82"/>
      <c r="J779" s="82"/>
      <c r="K779" s="82"/>
    </row>
    <row r="780" spans="3:11" ht="20" customHeight="1" x14ac:dyDescent="0.35">
      <c r="C780" s="82"/>
      <c r="D780" s="82"/>
      <c r="E780" s="82"/>
      <c r="F780" s="82"/>
      <c r="G780" s="82"/>
      <c r="H780" s="82"/>
      <c r="I780" s="82"/>
      <c r="J780" s="82"/>
      <c r="K780" s="82"/>
    </row>
    <row r="781" spans="3:11" ht="20" customHeight="1" x14ac:dyDescent="0.35">
      <c r="C781" s="82"/>
      <c r="D781" s="82"/>
      <c r="E781" s="82"/>
      <c r="F781" s="82"/>
      <c r="G781" s="82"/>
      <c r="H781" s="82"/>
      <c r="I781" s="82"/>
      <c r="J781" s="82"/>
      <c r="K781" s="82"/>
    </row>
    <row r="782" spans="3:11" ht="20" customHeight="1" x14ac:dyDescent="0.35">
      <c r="C782" s="82"/>
      <c r="D782" s="82"/>
      <c r="E782" s="82"/>
      <c r="F782" s="82"/>
      <c r="G782" s="82"/>
      <c r="H782" s="82"/>
      <c r="I782" s="82"/>
      <c r="J782" s="82"/>
      <c r="K782" s="82"/>
    </row>
    <row r="783" spans="3:11" ht="20" customHeight="1" x14ac:dyDescent="0.35">
      <c r="C783" s="82"/>
      <c r="D783" s="82"/>
      <c r="E783" s="82"/>
      <c r="F783" s="82"/>
      <c r="G783" s="82"/>
      <c r="H783" s="82"/>
      <c r="I783" s="82"/>
      <c r="J783" s="82"/>
      <c r="K783" s="82"/>
    </row>
    <row r="784" spans="3:11" ht="20" customHeight="1" x14ac:dyDescent="0.35">
      <c r="C784" s="82"/>
      <c r="D784" s="82"/>
      <c r="E784" s="82"/>
      <c r="F784" s="82"/>
      <c r="G784" s="82"/>
      <c r="H784" s="82"/>
      <c r="I784" s="82"/>
      <c r="J784" s="82"/>
      <c r="K784" s="82"/>
    </row>
    <row r="785" spans="3:11" ht="20" customHeight="1" x14ac:dyDescent="0.35">
      <c r="C785" s="82"/>
      <c r="D785" s="82"/>
      <c r="E785" s="82"/>
      <c r="F785" s="82"/>
      <c r="G785" s="82"/>
      <c r="H785" s="82"/>
      <c r="I785" s="82"/>
      <c r="J785" s="82"/>
      <c r="K785" s="82"/>
    </row>
    <row r="786" spans="3:11" ht="20" customHeight="1" x14ac:dyDescent="0.35">
      <c r="C786" s="82"/>
      <c r="D786" s="82"/>
      <c r="E786" s="82"/>
      <c r="F786" s="82"/>
      <c r="G786" s="82"/>
      <c r="H786" s="82"/>
      <c r="I786" s="82"/>
      <c r="J786" s="82"/>
      <c r="K786" s="82"/>
    </row>
    <row r="787" spans="3:11" ht="20" customHeight="1" x14ac:dyDescent="0.35">
      <c r="C787" s="82"/>
      <c r="D787" s="82"/>
      <c r="E787" s="82"/>
      <c r="F787" s="82"/>
      <c r="G787" s="82"/>
      <c r="H787" s="82"/>
      <c r="I787" s="82"/>
      <c r="J787" s="82"/>
      <c r="K787" s="82"/>
    </row>
    <row r="788" spans="3:11" ht="20" customHeight="1" x14ac:dyDescent="0.35">
      <c r="C788" s="82"/>
      <c r="D788" s="82"/>
      <c r="E788" s="82"/>
      <c r="F788" s="82"/>
      <c r="G788" s="82"/>
      <c r="H788" s="82"/>
      <c r="I788" s="82"/>
      <c r="J788" s="82"/>
      <c r="K788" s="82"/>
    </row>
    <row r="789" spans="3:11" ht="20" customHeight="1" x14ac:dyDescent="0.35">
      <c r="C789" s="82"/>
      <c r="D789" s="82"/>
      <c r="E789" s="82"/>
      <c r="F789" s="82"/>
      <c r="G789" s="82"/>
      <c r="H789" s="82"/>
      <c r="I789" s="82"/>
      <c r="J789" s="82"/>
      <c r="K789" s="82"/>
    </row>
    <row r="790" spans="3:11" ht="20" customHeight="1" x14ac:dyDescent="0.35">
      <c r="C790" s="82"/>
      <c r="D790" s="82"/>
      <c r="E790" s="82"/>
      <c r="F790" s="82"/>
      <c r="G790" s="82"/>
      <c r="H790" s="82"/>
      <c r="I790" s="82"/>
      <c r="J790" s="82"/>
      <c r="K790" s="82"/>
    </row>
    <row r="791" spans="3:11" ht="20" customHeight="1" x14ac:dyDescent="0.35">
      <c r="C791" s="82"/>
      <c r="D791" s="82"/>
      <c r="E791" s="82"/>
      <c r="F791" s="82"/>
      <c r="G791" s="82"/>
      <c r="H791" s="82"/>
      <c r="I791" s="82"/>
      <c r="J791" s="82"/>
      <c r="K791" s="82"/>
    </row>
    <row r="792" spans="3:11" ht="20" customHeight="1" x14ac:dyDescent="0.35">
      <c r="C792" s="82"/>
      <c r="D792" s="82"/>
      <c r="E792" s="82"/>
      <c r="F792" s="82"/>
      <c r="G792" s="82"/>
      <c r="H792" s="82"/>
      <c r="I792" s="82"/>
      <c r="J792" s="82"/>
      <c r="K792" s="82"/>
    </row>
    <row r="793" spans="3:11" ht="20" customHeight="1" x14ac:dyDescent="0.35">
      <c r="C793" s="82"/>
      <c r="D793" s="82"/>
      <c r="E793" s="82"/>
      <c r="F793" s="82"/>
      <c r="G793" s="82"/>
      <c r="H793" s="82"/>
      <c r="I793" s="82"/>
      <c r="J793" s="82"/>
      <c r="K793" s="82"/>
    </row>
    <row r="794" spans="3:11" ht="20" customHeight="1" x14ac:dyDescent="0.35">
      <c r="C794" s="82"/>
      <c r="D794" s="82"/>
      <c r="E794" s="82"/>
      <c r="F794" s="82"/>
      <c r="G794" s="82"/>
      <c r="H794" s="82"/>
      <c r="I794" s="82"/>
      <c r="J794" s="82"/>
      <c r="K794" s="82"/>
    </row>
    <row r="795" spans="3:11" ht="20" customHeight="1" x14ac:dyDescent="0.35">
      <c r="C795" s="82"/>
      <c r="D795" s="82"/>
      <c r="E795" s="82"/>
      <c r="F795" s="82"/>
      <c r="G795" s="82"/>
      <c r="H795" s="82"/>
      <c r="I795" s="82"/>
      <c r="J795" s="82"/>
      <c r="K795" s="82"/>
    </row>
    <row r="796" spans="3:11" ht="20" customHeight="1" x14ac:dyDescent="0.35">
      <c r="C796" s="82"/>
      <c r="D796" s="82"/>
      <c r="E796" s="82"/>
      <c r="F796" s="82"/>
      <c r="G796" s="82"/>
      <c r="H796" s="82"/>
      <c r="I796" s="82"/>
      <c r="J796" s="82"/>
      <c r="K796" s="82"/>
    </row>
    <row r="797" spans="3:11" ht="20" customHeight="1" x14ac:dyDescent="0.35">
      <c r="C797" s="82"/>
      <c r="D797" s="82"/>
      <c r="E797" s="82"/>
      <c r="F797" s="82"/>
      <c r="G797" s="82"/>
      <c r="H797" s="82"/>
      <c r="I797" s="82"/>
      <c r="J797" s="82"/>
      <c r="K797" s="82"/>
    </row>
    <row r="798" spans="3:11" ht="20" customHeight="1" x14ac:dyDescent="0.35">
      <c r="C798" s="82"/>
      <c r="D798" s="82"/>
      <c r="E798" s="82"/>
      <c r="F798" s="82"/>
      <c r="G798" s="82"/>
      <c r="H798" s="82"/>
      <c r="I798" s="82"/>
      <c r="J798" s="82"/>
      <c r="K798" s="82"/>
    </row>
    <row r="799" spans="3:11" ht="20" customHeight="1" x14ac:dyDescent="0.35">
      <c r="C799" s="82"/>
      <c r="D799" s="82"/>
      <c r="E799" s="82"/>
      <c r="F799" s="82"/>
      <c r="G799" s="82"/>
      <c r="H799" s="82"/>
      <c r="I799" s="82"/>
      <c r="J799" s="82"/>
      <c r="K799" s="82"/>
    </row>
    <row r="800" spans="3:11" ht="20" customHeight="1" x14ac:dyDescent="0.35">
      <c r="C800" s="82"/>
      <c r="D800" s="82"/>
      <c r="E800" s="82"/>
      <c r="F800" s="82"/>
      <c r="G800" s="82"/>
      <c r="H800" s="82"/>
      <c r="I800" s="82"/>
      <c r="J800" s="82"/>
      <c r="K800" s="82"/>
    </row>
    <row r="801" spans="3:11" ht="20" customHeight="1" x14ac:dyDescent="0.35">
      <c r="C801" s="82"/>
      <c r="D801" s="82"/>
      <c r="E801" s="82"/>
      <c r="F801" s="82"/>
      <c r="G801" s="82"/>
      <c r="H801" s="82"/>
      <c r="I801" s="82"/>
      <c r="J801" s="82"/>
      <c r="K801" s="82"/>
    </row>
    <row r="802" spans="3:11" ht="20" customHeight="1" x14ac:dyDescent="0.35">
      <c r="C802" s="82"/>
      <c r="D802" s="82"/>
      <c r="E802" s="82"/>
      <c r="F802" s="82"/>
      <c r="G802" s="82"/>
      <c r="H802" s="82"/>
      <c r="I802" s="82"/>
      <c r="J802" s="82"/>
      <c r="K802" s="82"/>
    </row>
    <row r="803" spans="3:11" ht="20" customHeight="1" x14ac:dyDescent="0.35">
      <c r="C803" s="82"/>
      <c r="D803" s="82"/>
      <c r="E803" s="82"/>
      <c r="F803" s="82"/>
      <c r="G803" s="82"/>
      <c r="H803" s="82"/>
      <c r="I803" s="82"/>
      <c r="J803" s="82"/>
      <c r="K803" s="82"/>
    </row>
    <row r="804" spans="3:11" ht="20" customHeight="1" x14ac:dyDescent="0.35">
      <c r="C804" s="82"/>
      <c r="D804" s="82"/>
      <c r="E804" s="82"/>
      <c r="F804" s="82"/>
      <c r="G804" s="82"/>
      <c r="H804" s="82"/>
      <c r="I804" s="82"/>
      <c r="J804" s="82"/>
      <c r="K804" s="82"/>
    </row>
    <row r="805" spans="3:11" ht="20" customHeight="1" x14ac:dyDescent="0.35">
      <c r="C805" s="82"/>
      <c r="D805" s="82"/>
      <c r="E805" s="82"/>
      <c r="F805" s="82"/>
      <c r="G805" s="82"/>
      <c r="H805" s="82"/>
      <c r="I805" s="82"/>
      <c r="J805" s="82"/>
      <c r="K805" s="82"/>
    </row>
    <row r="806" spans="3:11" ht="20" customHeight="1" x14ac:dyDescent="0.35">
      <c r="C806" s="82"/>
      <c r="D806" s="82"/>
      <c r="E806" s="82"/>
      <c r="F806" s="82"/>
      <c r="G806" s="82"/>
      <c r="H806" s="82"/>
      <c r="I806" s="82"/>
      <c r="J806" s="82"/>
      <c r="K806" s="82"/>
    </row>
    <row r="807" spans="3:11" ht="20" customHeight="1" x14ac:dyDescent="0.35">
      <c r="C807" s="82"/>
      <c r="D807" s="82"/>
      <c r="E807" s="82"/>
      <c r="F807" s="82"/>
      <c r="G807" s="82"/>
      <c r="H807" s="82"/>
      <c r="I807" s="82"/>
      <c r="J807" s="82"/>
      <c r="K807" s="82"/>
    </row>
    <row r="808" spans="3:11" ht="20" customHeight="1" x14ac:dyDescent="0.35">
      <c r="C808" s="82"/>
      <c r="D808" s="82"/>
      <c r="E808" s="82"/>
      <c r="F808" s="82"/>
      <c r="G808" s="82"/>
      <c r="H808" s="82"/>
      <c r="I808" s="82"/>
      <c r="J808" s="82"/>
      <c r="K808" s="82"/>
    </row>
    <row r="809" spans="3:11" ht="20" customHeight="1" x14ac:dyDescent="0.35">
      <c r="C809" s="82"/>
      <c r="D809" s="82"/>
      <c r="E809" s="82"/>
      <c r="F809" s="82"/>
      <c r="G809" s="82"/>
      <c r="H809" s="82"/>
      <c r="I809" s="82"/>
      <c r="J809" s="82"/>
      <c r="K809" s="82"/>
    </row>
    <row r="810" spans="3:11" ht="20" customHeight="1" x14ac:dyDescent="0.35">
      <c r="C810" s="82"/>
      <c r="D810" s="82"/>
      <c r="E810" s="82"/>
      <c r="F810" s="82"/>
      <c r="G810" s="82"/>
      <c r="H810" s="82"/>
      <c r="I810" s="82"/>
      <c r="J810" s="82"/>
      <c r="K810" s="82"/>
    </row>
    <row r="811" spans="3:11" ht="20" customHeight="1" x14ac:dyDescent="0.35">
      <c r="C811" s="82"/>
      <c r="D811" s="82"/>
      <c r="E811" s="82"/>
      <c r="F811" s="82"/>
      <c r="G811" s="82"/>
      <c r="H811" s="82"/>
      <c r="I811" s="82"/>
      <c r="J811" s="82"/>
      <c r="K811" s="82"/>
    </row>
    <row r="812" spans="3:11" ht="20" customHeight="1" x14ac:dyDescent="0.35">
      <c r="C812" s="82"/>
      <c r="D812" s="82"/>
      <c r="E812" s="82"/>
      <c r="F812" s="82"/>
      <c r="G812" s="82"/>
      <c r="H812" s="82"/>
      <c r="I812" s="82"/>
      <c r="J812" s="82"/>
      <c r="K812" s="82"/>
    </row>
    <row r="813" spans="3:11" ht="20" customHeight="1" x14ac:dyDescent="0.35">
      <c r="C813" s="82"/>
      <c r="D813" s="82"/>
      <c r="E813" s="82"/>
      <c r="F813" s="82"/>
      <c r="G813" s="82"/>
      <c r="H813" s="82"/>
      <c r="I813" s="82"/>
      <c r="J813" s="82"/>
      <c r="K813" s="82"/>
    </row>
    <row r="814" spans="3:11" ht="20" customHeight="1" x14ac:dyDescent="0.35">
      <c r="C814" s="82"/>
      <c r="D814" s="82"/>
      <c r="E814" s="82"/>
      <c r="F814" s="82"/>
      <c r="G814" s="82"/>
      <c r="H814" s="82"/>
      <c r="I814" s="82"/>
      <c r="J814" s="82"/>
      <c r="K814" s="82"/>
    </row>
    <row r="815" spans="3:11" ht="20" customHeight="1" x14ac:dyDescent="0.35">
      <c r="C815" s="82"/>
      <c r="D815" s="82"/>
      <c r="E815" s="82"/>
      <c r="F815" s="82"/>
      <c r="G815" s="82"/>
      <c r="H815" s="82"/>
      <c r="I815" s="82"/>
      <c r="J815" s="82"/>
      <c r="K815" s="82"/>
    </row>
    <row r="816" spans="3:11" ht="20" customHeight="1" x14ac:dyDescent="0.35">
      <c r="C816" s="82"/>
      <c r="D816" s="82"/>
      <c r="E816" s="82"/>
      <c r="F816" s="82"/>
      <c r="G816" s="82"/>
      <c r="H816" s="82"/>
      <c r="I816" s="82"/>
      <c r="J816" s="82"/>
      <c r="K816" s="82"/>
    </row>
    <row r="817" spans="3:11" ht="20" customHeight="1" x14ac:dyDescent="0.35">
      <c r="C817" s="82"/>
      <c r="D817" s="82"/>
      <c r="E817" s="82"/>
      <c r="F817" s="82"/>
      <c r="G817" s="82"/>
      <c r="H817" s="82"/>
      <c r="I817" s="82"/>
      <c r="J817" s="82"/>
      <c r="K817" s="82"/>
    </row>
    <row r="818" spans="3:11" ht="20" customHeight="1" x14ac:dyDescent="0.35">
      <c r="C818" s="82"/>
      <c r="D818" s="82"/>
      <c r="E818" s="82"/>
      <c r="F818" s="82"/>
      <c r="G818" s="82"/>
      <c r="H818" s="82"/>
      <c r="I818" s="82"/>
      <c r="J818" s="82"/>
      <c r="K818" s="82"/>
    </row>
    <row r="819" spans="3:11" ht="20" customHeight="1" x14ac:dyDescent="0.35">
      <c r="C819" s="82"/>
      <c r="D819" s="82"/>
      <c r="E819" s="82"/>
      <c r="F819" s="82"/>
      <c r="G819" s="82"/>
      <c r="H819" s="82"/>
      <c r="I819" s="82"/>
      <c r="J819" s="82"/>
      <c r="K819" s="82"/>
    </row>
    <row r="820" spans="3:11" ht="20" customHeight="1" x14ac:dyDescent="0.35">
      <c r="C820" s="82"/>
      <c r="D820" s="82"/>
      <c r="E820" s="82"/>
      <c r="F820" s="82"/>
      <c r="G820" s="82"/>
      <c r="H820" s="82"/>
      <c r="I820" s="82"/>
      <c r="J820" s="82"/>
      <c r="K820" s="82"/>
    </row>
    <row r="821" spans="3:11" ht="20" customHeight="1" x14ac:dyDescent="0.35">
      <c r="C821" s="82"/>
      <c r="D821" s="82"/>
      <c r="E821" s="82"/>
      <c r="F821" s="82"/>
      <c r="G821" s="82"/>
      <c r="H821" s="82"/>
      <c r="I821" s="82"/>
      <c r="J821" s="82"/>
      <c r="K821" s="82"/>
    </row>
    <row r="822" spans="3:11" ht="20" customHeight="1" x14ac:dyDescent="0.35">
      <c r="C822" s="82"/>
      <c r="D822" s="82"/>
      <c r="E822" s="82"/>
      <c r="F822" s="82"/>
      <c r="G822" s="82"/>
      <c r="H822" s="82"/>
      <c r="I822" s="82"/>
      <c r="J822" s="82"/>
      <c r="K822" s="82"/>
    </row>
    <row r="823" spans="3:11" ht="20" customHeight="1" x14ac:dyDescent="0.35">
      <c r="C823" s="82"/>
      <c r="D823" s="82"/>
      <c r="E823" s="82"/>
      <c r="F823" s="82"/>
      <c r="G823" s="82"/>
      <c r="H823" s="82"/>
      <c r="I823" s="82"/>
      <c r="J823" s="82"/>
      <c r="K823" s="82"/>
    </row>
    <row r="824" spans="3:11" ht="20" customHeight="1" x14ac:dyDescent="0.35">
      <c r="C824" s="82"/>
      <c r="D824" s="82"/>
      <c r="E824" s="82"/>
      <c r="F824" s="82"/>
      <c r="G824" s="82"/>
      <c r="H824" s="82"/>
      <c r="I824" s="82"/>
      <c r="J824" s="82"/>
      <c r="K824" s="82"/>
    </row>
    <row r="825" spans="3:11" ht="20" customHeight="1" x14ac:dyDescent="0.35">
      <c r="C825" s="82"/>
      <c r="D825" s="82"/>
      <c r="E825" s="82"/>
      <c r="F825" s="82"/>
      <c r="G825" s="82"/>
      <c r="H825" s="82"/>
      <c r="I825" s="82"/>
      <c r="J825" s="82"/>
      <c r="K825" s="82"/>
    </row>
    <row r="826" spans="3:11" ht="20" customHeight="1" x14ac:dyDescent="0.35">
      <c r="C826" s="82"/>
      <c r="D826" s="82"/>
      <c r="E826" s="82"/>
      <c r="F826" s="82"/>
      <c r="G826" s="82"/>
      <c r="H826" s="82"/>
      <c r="I826" s="82"/>
      <c r="J826" s="82"/>
      <c r="K826" s="82"/>
    </row>
    <row r="827" spans="3:11" ht="20" customHeight="1" x14ac:dyDescent="0.35">
      <c r="C827" s="82"/>
      <c r="D827" s="82"/>
      <c r="E827" s="82"/>
      <c r="F827" s="82"/>
      <c r="G827" s="82"/>
      <c r="H827" s="82"/>
      <c r="I827" s="82"/>
      <c r="J827" s="82"/>
      <c r="K827" s="82"/>
    </row>
    <row r="828" spans="3:11" ht="20" customHeight="1" x14ac:dyDescent="0.35">
      <c r="C828" s="82"/>
      <c r="D828" s="82"/>
      <c r="E828" s="82"/>
      <c r="F828" s="82"/>
      <c r="G828" s="82"/>
      <c r="H828" s="82"/>
      <c r="I828" s="82"/>
      <c r="J828" s="82"/>
      <c r="K828" s="82"/>
    </row>
    <row r="829" spans="3:11" ht="20" customHeight="1" x14ac:dyDescent="0.35">
      <c r="C829" s="82"/>
      <c r="D829" s="82"/>
      <c r="E829" s="82"/>
      <c r="F829" s="82"/>
      <c r="G829" s="82"/>
      <c r="H829" s="82"/>
      <c r="I829" s="82"/>
      <c r="J829" s="82"/>
      <c r="K829" s="82"/>
    </row>
    <row r="830" spans="3:11" ht="20" customHeight="1" x14ac:dyDescent="0.35">
      <c r="C830" s="82"/>
      <c r="D830" s="82"/>
      <c r="E830" s="82"/>
      <c r="F830" s="82"/>
      <c r="G830" s="82"/>
      <c r="H830" s="82"/>
      <c r="I830" s="82"/>
      <c r="J830" s="82"/>
      <c r="K830" s="82"/>
    </row>
    <row r="831" spans="3:11" ht="20" customHeight="1" x14ac:dyDescent="0.35">
      <c r="C831" s="82"/>
      <c r="D831" s="82"/>
      <c r="E831" s="82"/>
      <c r="F831" s="82"/>
      <c r="G831" s="82"/>
      <c r="H831" s="82"/>
      <c r="I831" s="82"/>
      <c r="J831" s="82"/>
      <c r="K831" s="82"/>
    </row>
    <row r="832" spans="3:11" ht="20" customHeight="1" x14ac:dyDescent="0.35">
      <c r="C832" s="82"/>
      <c r="D832" s="82"/>
      <c r="E832" s="82"/>
      <c r="F832" s="82"/>
      <c r="G832" s="82"/>
      <c r="H832" s="82"/>
      <c r="I832" s="82"/>
      <c r="J832" s="82"/>
      <c r="K832" s="82"/>
    </row>
    <row r="833" spans="3:11" ht="20" customHeight="1" x14ac:dyDescent="0.35">
      <c r="C833" s="82"/>
      <c r="D833" s="82"/>
      <c r="E833" s="82"/>
      <c r="F833" s="82"/>
      <c r="G833" s="82"/>
      <c r="H833" s="82"/>
      <c r="I833" s="82"/>
      <c r="J833" s="82"/>
      <c r="K833" s="82"/>
    </row>
    <row r="834" spans="3:11" ht="20" customHeight="1" x14ac:dyDescent="0.35">
      <c r="C834" s="82"/>
      <c r="D834" s="82"/>
      <c r="E834" s="82"/>
      <c r="F834" s="82"/>
      <c r="G834" s="82"/>
      <c r="H834" s="82"/>
      <c r="I834" s="82"/>
      <c r="J834" s="82"/>
      <c r="K834" s="82"/>
    </row>
    <row r="835" spans="3:11" ht="20" customHeight="1" x14ac:dyDescent="0.35">
      <c r="C835" s="82"/>
      <c r="D835" s="82"/>
      <c r="E835" s="82"/>
      <c r="F835" s="82"/>
      <c r="G835" s="82"/>
      <c r="H835" s="82"/>
      <c r="I835" s="82"/>
      <c r="J835" s="82"/>
      <c r="K835" s="82"/>
    </row>
    <row r="836" spans="3:11" ht="20" customHeight="1" x14ac:dyDescent="0.35">
      <c r="C836" s="82"/>
      <c r="D836" s="82"/>
      <c r="E836" s="82"/>
      <c r="F836" s="82"/>
      <c r="G836" s="82"/>
      <c r="H836" s="82"/>
      <c r="I836" s="82"/>
      <c r="J836" s="82"/>
      <c r="K836" s="82"/>
    </row>
    <row r="837" spans="3:11" ht="20" customHeight="1" x14ac:dyDescent="0.35">
      <c r="C837" s="82"/>
      <c r="D837" s="82"/>
      <c r="E837" s="82"/>
      <c r="F837" s="82"/>
      <c r="G837" s="82"/>
      <c r="H837" s="82"/>
      <c r="I837" s="82"/>
      <c r="J837" s="82"/>
      <c r="K837" s="82"/>
    </row>
    <row r="838" spans="3:11" ht="20" customHeight="1" x14ac:dyDescent="0.35">
      <c r="C838" s="82"/>
      <c r="D838" s="82"/>
      <c r="E838" s="82"/>
      <c r="F838" s="82"/>
      <c r="G838" s="82"/>
      <c r="H838" s="82"/>
      <c r="I838" s="82"/>
      <c r="J838" s="82"/>
      <c r="K838" s="82"/>
    </row>
    <row r="839" spans="3:11" ht="20" customHeight="1" x14ac:dyDescent="0.35">
      <c r="C839" s="82"/>
      <c r="D839" s="82"/>
      <c r="E839" s="82"/>
      <c r="F839" s="82"/>
      <c r="G839" s="82"/>
      <c r="H839" s="82"/>
      <c r="I839" s="82"/>
      <c r="J839" s="82"/>
      <c r="K839" s="82"/>
    </row>
    <row r="840" spans="3:11" ht="20" customHeight="1" x14ac:dyDescent="0.35">
      <c r="C840" s="82"/>
      <c r="D840" s="82"/>
      <c r="E840" s="82"/>
      <c r="F840" s="82"/>
      <c r="G840" s="82"/>
      <c r="H840" s="82"/>
      <c r="I840" s="82"/>
      <c r="J840" s="82"/>
      <c r="K840" s="82"/>
    </row>
    <row r="841" spans="3:11" ht="20" customHeight="1" x14ac:dyDescent="0.35">
      <c r="C841" s="82"/>
      <c r="D841" s="82"/>
      <c r="E841" s="82"/>
      <c r="F841" s="82"/>
      <c r="G841" s="82"/>
      <c r="H841" s="82"/>
      <c r="I841" s="82"/>
      <c r="J841" s="82"/>
      <c r="K841" s="82"/>
    </row>
    <row r="842" spans="3:11" ht="20" customHeight="1" x14ac:dyDescent="0.35">
      <c r="C842" s="82"/>
      <c r="D842" s="82"/>
      <c r="E842" s="82"/>
      <c r="F842" s="82"/>
      <c r="G842" s="82"/>
      <c r="H842" s="82"/>
      <c r="I842" s="82"/>
      <c r="J842" s="82"/>
      <c r="K842" s="82"/>
    </row>
    <row r="843" spans="3:11" ht="20" customHeight="1" x14ac:dyDescent="0.35">
      <c r="C843" s="82"/>
      <c r="D843" s="82"/>
      <c r="E843" s="82"/>
      <c r="F843" s="82"/>
      <c r="G843" s="82"/>
      <c r="H843" s="82"/>
      <c r="I843" s="82"/>
      <c r="J843" s="82"/>
      <c r="K843" s="82"/>
    </row>
    <row r="844" spans="3:11" ht="20" customHeight="1" x14ac:dyDescent="0.35">
      <c r="C844" s="82"/>
      <c r="D844" s="82"/>
      <c r="E844" s="82"/>
      <c r="F844" s="82"/>
      <c r="G844" s="82"/>
      <c r="H844" s="82"/>
      <c r="I844" s="82"/>
      <c r="J844" s="82"/>
      <c r="K844" s="82"/>
    </row>
    <row r="845" spans="3:11" ht="20" customHeight="1" x14ac:dyDescent="0.35">
      <c r="C845" s="82"/>
      <c r="D845" s="82"/>
      <c r="E845" s="82"/>
      <c r="F845" s="82"/>
      <c r="G845" s="82"/>
      <c r="H845" s="82"/>
      <c r="I845" s="82"/>
      <c r="J845" s="82"/>
      <c r="K845" s="82"/>
    </row>
    <row r="846" spans="3:11" ht="20" customHeight="1" x14ac:dyDescent="0.35">
      <c r="C846" s="82"/>
      <c r="D846" s="82"/>
      <c r="E846" s="82"/>
      <c r="F846" s="82"/>
      <c r="G846" s="82"/>
      <c r="H846" s="82"/>
      <c r="I846" s="82"/>
      <c r="J846" s="82"/>
      <c r="K846" s="82"/>
    </row>
    <row r="847" spans="3:11" ht="20" customHeight="1" x14ac:dyDescent="0.35">
      <c r="C847" s="82"/>
      <c r="D847" s="82"/>
      <c r="E847" s="82"/>
      <c r="F847" s="82"/>
      <c r="G847" s="82"/>
      <c r="H847" s="82"/>
      <c r="I847" s="82"/>
      <c r="J847" s="82"/>
      <c r="K847" s="82"/>
    </row>
    <row r="848" spans="3:11" ht="20" customHeight="1" x14ac:dyDescent="0.35">
      <c r="C848" s="82"/>
      <c r="D848" s="82"/>
      <c r="E848" s="82"/>
      <c r="F848" s="82"/>
      <c r="G848" s="82"/>
      <c r="H848" s="82"/>
      <c r="I848" s="82"/>
      <c r="J848" s="82"/>
      <c r="K848" s="82"/>
    </row>
    <row r="849" spans="3:11" ht="20" customHeight="1" x14ac:dyDescent="0.35">
      <c r="C849" s="82"/>
      <c r="D849" s="82"/>
      <c r="E849" s="82"/>
      <c r="F849" s="82"/>
      <c r="G849" s="82"/>
      <c r="H849" s="82"/>
      <c r="I849" s="82"/>
      <c r="J849" s="82"/>
      <c r="K849" s="82"/>
    </row>
    <row r="850" spans="3:11" ht="20" customHeight="1" x14ac:dyDescent="0.35">
      <c r="C850" s="82"/>
      <c r="D850" s="82"/>
      <c r="E850" s="82"/>
      <c r="F850" s="82"/>
      <c r="G850" s="82"/>
      <c r="H850" s="82"/>
      <c r="I850" s="82"/>
      <c r="J850" s="82"/>
      <c r="K850" s="82"/>
    </row>
    <row r="851" spans="3:11" ht="20" customHeight="1" x14ac:dyDescent="0.35">
      <c r="C851" s="82"/>
      <c r="D851" s="82"/>
      <c r="E851" s="82"/>
      <c r="F851" s="82"/>
      <c r="G851" s="82"/>
      <c r="H851" s="82"/>
      <c r="I851" s="82"/>
      <c r="J851" s="82"/>
      <c r="K851" s="82"/>
    </row>
    <row r="852" spans="3:11" ht="20" customHeight="1" x14ac:dyDescent="0.35">
      <c r="C852" s="82"/>
      <c r="D852" s="82"/>
      <c r="E852" s="82"/>
      <c r="F852" s="82"/>
      <c r="G852" s="82"/>
      <c r="H852" s="82"/>
      <c r="I852" s="82"/>
      <c r="J852" s="82"/>
      <c r="K852" s="82"/>
    </row>
    <row r="853" spans="3:11" ht="20" customHeight="1" x14ac:dyDescent="0.35">
      <c r="C853" s="82"/>
      <c r="D853" s="82"/>
      <c r="E853" s="82"/>
      <c r="F853" s="82"/>
      <c r="G853" s="82"/>
      <c r="H853" s="82"/>
      <c r="I853" s="82"/>
      <c r="J853" s="82"/>
      <c r="K853" s="82"/>
    </row>
    <row r="854" spans="3:11" ht="20" customHeight="1" x14ac:dyDescent="0.35">
      <c r="C854" s="82"/>
      <c r="D854" s="82"/>
      <c r="E854" s="82"/>
      <c r="F854" s="82"/>
      <c r="G854" s="82"/>
      <c r="H854" s="82"/>
      <c r="I854" s="82"/>
      <c r="J854" s="82"/>
      <c r="K854" s="82"/>
    </row>
    <row r="855" spans="3:11" ht="20" customHeight="1" x14ac:dyDescent="0.35">
      <c r="C855" s="82"/>
      <c r="D855" s="82"/>
      <c r="E855" s="82"/>
      <c r="F855" s="82"/>
      <c r="G855" s="82"/>
      <c r="H855" s="82"/>
      <c r="I855" s="82"/>
      <c r="J855" s="82"/>
      <c r="K855" s="82"/>
    </row>
    <row r="856" spans="3:11" ht="20" customHeight="1" x14ac:dyDescent="0.35">
      <c r="C856" s="82"/>
      <c r="D856" s="82"/>
      <c r="E856" s="82"/>
      <c r="F856" s="82"/>
      <c r="G856" s="82"/>
      <c r="H856" s="82"/>
      <c r="I856" s="82"/>
      <c r="J856" s="82"/>
      <c r="K856" s="82"/>
    </row>
    <row r="857" spans="3:11" ht="20" customHeight="1" x14ac:dyDescent="0.35">
      <c r="C857" s="82"/>
      <c r="D857" s="82"/>
      <c r="E857" s="82"/>
      <c r="F857" s="82"/>
      <c r="G857" s="82"/>
      <c r="H857" s="82"/>
      <c r="I857" s="82"/>
      <c r="J857" s="82"/>
      <c r="K857" s="82"/>
    </row>
    <row r="858" spans="3:11" ht="20" customHeight="1" x14ac:dyDescent="0.35">
      <c r="C858" s="82"/>
      <c r="D858" s="82"/>
      <c r="E858" s="82"/>
      <c r="F858" s="82"/>
      <c r="G858" s="82"/>
      <c r="H858" s="82"/>
      <c r="I858" s="82"/>
      <c r="J858" s="82"/>
      <c r="K858" s="82"/>
    </row>
    <row r="859" spans="3:11" ht="20" customHeight="1" x14ac:dyDescent="0.35">
      <c r="C859" s="82"/>
      <c r="D859" s="82"/>
      <c r="E859" s="82"/>
      <c r="F859" s="82"/>
      <c r="G859" s="82"/>
      <c r="H859" s="82"/>
      <c r="I859" s="82"/>
      <c r="J859" s="82"/>
      <c r="K859" s="82"/>
    </row>
    <row r="860" spans="3:11" ht="20" customHeight="1" x14ac:dyDescent="0.35">
      <c r="C860" s="82"/>
      <c r="D860" s="82"/>
      <c r="E860" s="82"/>
      <c r="F860" s="82"/>
      <c r="G860" s="82"/>
      <c r="H860" s="82"/>
      <c r="I860" s="82"/>
      <c r="J860" s="82"/>
      <c r="K860" s="82"/>
    </row>
    <row r="861" spans="3:11" ht="20" customHeight="1" x14ac:dyDescent="0.35">
      <c r="C861" s="82"/>
      <c r="D861" s="82"/>
      <c r="E861" s="82"/>
      <c r="F861" s="82"/>
      <c r="G861" s="82"/>
      <c r="H861" s="82"/>
      <c r="I861" s="82"/>
      <c r="J861" s="82"/>
      <c r="K861" s="82"/>
    </row>
    <row r="862" spans="3:11" ht="20" customHeight="1" x14ac:dyDescent="0.35">
      <c r="C862" s="82"/>
      <c r="D862" s="82"/>
      <c r="E862" s="82"/>
      <c r="F862" s="82"/>
      <c r="G862" s="82"/>
      <c r="H862" s="82"/>
      <c r="I862" s="82"/>
      <c r="J862" s="82"/>
      <c r="K862" s="82"/>
    </row>
    <row r="863" spans="3:11" ht="20" customHeight="1" x14ac:dyDescent="0.35">
      <c r="C863" s="82"/>
      <c r="D863" s="82"/>
      <c r="E863" s="82"/>
      <c r="F863" s="82"/>
      <c r="G863" s="82"/>
      <c r="H863" s="82"/>
      <c r="I863" s="82"/>
      <c r="J863" s="82"/>
      <c r="K863" s="82"/>
    </row>
    <row r="864" spans="3:11" ht="20" customHeight="1" x14ac:dyDescent="0.35">
      <c r="C864" s="82"/>
      <c r="D864" s="82"/>
      <c r="E864" s="82"/>
      <c r="F864" s="82"/>
      <c r="G864" s="82"/>
      <c r="H864" s="82"/>
      <c r="I864" s="82"/>
      <c r="J864" s="82"/>
      <c r="K864" s="82"/>
    </row>
    <row r="865" spans="3:11" ht="20" customHeight="1" x14ac:dyDescent="0.35">
      <c r="C865" s="82"/>
      <c r="D865" s="82"/>
      <c r="E865" s="82"/>
      <c r="F865" s="82"/>
      <c r="G865" s="82"/>
      <c r="H865" s="82"/>
      <c r="I865" s="82"/>
      <c r="J865" s="82"/>
      <c r="K865" s="82"/>
    </row>
    <row r="866" spans="3:11" ht="20" customHeight="1" x14ac:dyDescent="0.35">
      <c r="C866" s="82"/>
      <c r="D866" s="82"/>
      <c r="E866" s="82"/>
      <c r="F866" s="82"/>
      <c r="G866" s="82"/>
      <c r="H866" s="82"/>
      <c r="I866" s="82"/>
      <c r="J866" s="82"/>
      <c r="K866" s="82"/>
    </row>
    <row r="867" spans="3:11" ht="20" customHeight="1" x14ac:dyDescent="0.35">
      <c r="C867" s="82"/>
      <c r="D867" s="82"/>
      <c r="E867" s="82"/>
      <c r="F867" s="82"/>
      <c r="G867" s="82"/>
      <c r="H867" s="82"/>
      <c r="I867" s="82"/>
      <c r="J867" s="82"/>
      <c r="K867" s="82"/>
    </row>
    <row r="868" spans="3:11" ht="20" customHeight="1" x14ac:dyDescent="0.35">
      <c r="C868" s="82"/>
      <c r="D868" s="82"/>
      <c r="E868" s="82"/>
      <c r="F868" s="82"/>
      <c r="G868" s="82"/>
      <c r="H868" s="82"/>
      <c r="I868" s="82"/>
      <c r="J868" s="82"/>
      <c r="K868" s="82"/>
    </row>
    <row r="869" spans="3:11" ht="20" customHeight="1" x14ac:dyDescent="0.35">
      <c r="C869" s="82"/>
      <c r="D869" s="82"/>
      <c r="E869" s="82"/>
      <c r="F869" s="82"/>
      <c r="G869" s="82"/>
      <c r="H869" s="82"/>
      <c r="I869" s="82"/>
      <c r="J869" s="82"/>
      <c r="K869" s="82"/>
    </row>
    <row r="870" spans="3:11" ht="20" customHeight="1" x14ac:dyDescent="0.35">
      <c r="C870" s="82"/>
      <c r="D870" s="82"/>
      <c r="E870" s="82"/>
      <c r="F870" s="82"/>
      <c r="G870" s="82"/>
      <c r="H870" s="82"/>
      <c r="I870" s="82"/>
      <c r="J870" s="82"/>
      <c r="K870" s="82"/>
    </row>
    <row r="871" spans="3:11" ht="20" customHeight="1" x14ac:dyDescent="0.35">
      <c r="C871" s="82"/>
      <c r="D871" s="82"/>
      <c r="E871" s="82"/>
      <c r="F871" s="82"/>
      <c r="G871" s="82"/>
      <c r="H871" s="82"/>
      <c r="I871" s="82"/>
      <c r="J871" s="82"/>
      <c r="K871" s="82"/>
    </row>
    <row r="872" spans="3:11" ht="20" customHeight="1" x14ac:dyDescent="0.35">
      <c r="C872" s="82"/>
      <c r="D872" s="82"/>
      <c r="E872" s="82"/>
      <c r="F872" s="82"/>
      <c r="G872" s="82"/>
      <c r="H872" s="82"/>
      <c r="I872" s="82"/>
      <c r="J872" s="82"/>
      <c r="K872" s="82"/>
    </row>
    <row r="873" spans="3:11" ht="20" customHeight="1" x14ac:dyDescent="0.35">
      <c r="C873" s="82"/>
      <c r="D873" s="82"/>
      <c r="E873" s="82"/>
      <c r="F873" s="82"/>
      <c r="G873" s="82"/>
      <c r="H873" s="82"/>
      <c r="I873" s="82"/>
      <c r="J873" s="82"/>
      <c r="K873" s="82"/>
    </row>
    <row r="874" spans="3:11" ht="20" customHeight="1" x14ac:dyDescent="0.35">
      <c r="C874" s="82"/>
      <c r="D874" s="82"/>
      <c r="E874" s="82"/>
      <c r="F874" s="82"/>
      <c r="G874" s="82"/>
      <c r="H874" s="82"/>
      <c r="I874" s="82"/>
      <c r="J874" s="82"/>
      <c r="K874" s="82"/>
    </row>
    <row r="875" spans="3:11" ht="20" customHeight="1" x14ac:dyDescent="0.35">
      <c r="C875" s="82"/>
      <c r="D875" s="82"/>
      <c r="E875" s="82"/>
      <c r="F875" s="82"/>
      <c r="G875" s="82"/>
      <c r="H875" s="82"/>
      <c r="I875" s="82"/>
      <c r="J875" s="82"/>
      <c r="K875" s="82"/>
    </row>
    <row r="876" spans="3:11" ht="20" customHeight="1" x14ac:dyDescent="0.35">
      <c r="C876" s="82"/>
      <c r="D876" s="82"/>
      <c r="E876" s="82"/>
      <c r="F876" s="82"/>
      <c r="G876" s="82"/>
      <c r="H876" s="82"/>
      <c r="I876" s="82"/>
      <c r="J876" s="82"/>
      <c r="K876" s="82"/>
    </row>
    <row r="877" spans="3:11" ht="20" customHeight="1" x14ac:dyDescent="0.35">
      <c r="C877" s="82"/>
      <c r="D877" s="82"/>
      <c r="E877" s="82"/>
      <c r="F877" s="82"/>
      <c r="G877" s="82"/>
      <c r="H877" s="82"/>
      <c r="I877" s="82"/>
      <c r="J877" s="82"/>
      <c r="K877" s="82"/>
    </row>
    <row r="878" spans="3:11" ht="20" customHeight="1" x14ac:dyDescent="0.35">
      <c r="C878" s="82"/>
      <c r="D878" s="82"/>
      <c r="E878" s="82"/>
      <c r="F878" s="82"/>
      <c r="G878" s="82"/>
      <c r="H878" s="82"/>
      <c r="I878" s="82"/>
      <c r="J878" s="82"/>
      <c r="K878" s="82"/>
    </row>
    <row r="879" spans="3:11" ht="20" customHeight="1" x14ac:dyDescent="0.35">
      <c r="C879" s="82"/>
      <c r="D879" s="82"/>
      <c r="E879" s="82"/>
      <c r="F879" s="82"/>
      <c r="G879" s="82"/>
      <c r="H879" s="82"/>
      <c r="I879" s="82"/>
      <c r="J879" s="82"/>
      <c r="K879" s="82"/>
    </row>
    <row r="880" spans="3:11" ht="20" customHeight="1" x14ac:dyDescent="0.35">
      <c r="C880" s="82"/>
      <c r="D880" s="82"/>
      <c r="E880" s="82"/>
      <c r="F880" s="82"/>
      <c r="G880" s="82"/>
      <c r="H880" s="82"/>
      <c r="I880" s="82"/>
      <c r="J880" s="82"/>
      <c r="K880" s="82"/>
    </row>
    <row r="881" spans="3:11" ht="20" customHeight="1" x14ac:dyDescent="0.35">
      <c r="C881" s="82"/>
      <c r="D881" s="82"/>
      <c r="E881" s="82"/>
      <c r="F881" s="82"/>
      <c r="G881" s="82"/>
      <c r="H881" s="82"/>
      <c r="I881" s="82"/>
      <c r="J881" s="82"/>
      <c r="K881" s="82"/>
    </row>
    <row r="882" spans="3:11" ht="20" customHeight="1" x14ac:dyDescent="0.35">
      <c r="C882" s="82"/>
      <c r="D882" s="82"/>
      <c r="E882" s="82"/>
      <c r="F882" s="82"/>
      <c r="G882" s="82"/>
      <c r="H882" s="82"/>
      <c r="I882" s="82"/>
      <c r="J882" s="82"/>
      <c r="K882" s="82"/>
    </row>
    <row r="883" spans="3:11" ht="20" customHeight="1" x14ac:dyDescent="0.35">
      <c r="C883" s="82"/>
      <c r="D883" s="82"/>
      <c r="E883" s="82"/>
      <c r="F883" s="82"/>
      <c r="G883" s="82"/>
      <c r="H883" s="82"/>
      <c r="I883" s="82"/>
      <c r="J883" s="82"/>
      <c r="K883" s="82"/>
    </row>
    <row r="884" spans="3:11" ht="20" customHeight="1" x14ac:dyDescent="0.35">
      <c r="C884" s="82"/>
      <c r="D884" s="82"/>
      <c r="E884" s="82"/>
      <c r="F884" s="82"/>
      <c r="G884" s="82"/>
      <c r="H884" s="82"/>
      <c r="I884" s="82"/>
      <c r="J884" s="82"/>
      <c r="K884" s="82"/>
    </row>
    <row r="885" spans="3:11" ht="20" customHeight="1" x14ac:dyDescent="0.35">
      <c r="C885" s="82"/>
      <c r="D885" s="82"/>
      <c r="E885" s="82"/>
      <c r="F885" s="82"/>
      <c r="G885" s="82"/>
      <c r="H885" s="82"/>
      <c r="I885" s="82"/>
      <c r="J885" s="82"/>
      <c r="K885" s="82"/>
    </row>
    <row r="886" spans="3:11" ht="20" customHeight="1" x14ac:dyDescent="0.35">
      <c r="C886" s="82"/>
      <c r="D886" s="82"/>
      <c r="E886" s="82"/>
      <c r="F886" s="82"/>
      <c r="G886" s="82"/>
      <c r="H886" s="82"/>
      <c r="I886" s="82"/>
      <c r="J886" s="82"/>
      <c r="K886" s="82"/>
    </row>
    <row r="887" spans="3:11" ht="20" customHeight="1" x14ac:dyDescent="0.35">
      <c r="C887" s="82"/>
      <c r="D887" s="82"/>
      <c r="E887" s="82"/>
      <c r="F887" s="82"/>
      <c r="G887" s="82"/>
      <c r="H887" s="82"/>
      <c r="I887" s="82"/>
      <c r="J887" s="82"/>
      <c r="K887" s="82"/>
    </row>
    <row r="888" spans="3:11" ht="20" customHeight="1" x14ac:dyDescent="0.35">
      <c r="C888" s="82"/>
      <c r="D888" s="82"/>
      <c r="E888" s="82"/>
      <c r="F888" s="82"/>
      <c r="G888" s="82"/>
      <c r="H888" s="82"/>
      <c r="I888" s="82"/>
      <c r="J888" s="82"/>
      <c r="K888" s="82"/>
    </row>
    <row r="889" spans="3:11" ht="20" customHeight="1" x14ac:dyDescent="0.35">
      <c r="C889" s="82"/>
      <c r="D889" s="82"/>
      <c r="E889" s="82"/>
      <c r="F889" s="82"/>
      <c r="G889" s="82"/>
      <c r="H889" s="82"/>
      <c r="I889" s="82"/>
      <c r="J889" s="82"/>
      <c r="K889" s="82"/>
    </row>
    <row r="890" spans="3:11" ht="20" customHeight="1" x14ac:dyDescent="0.35">
      <c r="C890" s="82"/>
      <c r="D890" s="82"/>
      <c r="E890" s="82"/>
      <c r="F890" s="82"/>
      <c r="G890" s="82"/>
      <c r="H890" s="82"/>
      <c r="I890" s="82"/>
      <c r="J890" s="82"/>
      <c r="K890" s="82"/>
    </row>
    <row r="891" spans="3:11" ht="20" customHeight="1" x14ac:dyDescent="0.35">
      <c r="C891" s="82"/>
      <c r="D891" s="82"/>
      <c r="E891" s="82"/>
      <c r="F891" s="82"/>
      <c r="G891" s="82"/>
      <c r="H891" s="82"/>
      <c r="I891" s="82"/>
      <c r="J891" s="82"/>
      <c r="K891" s="82"/>
    </row>
    <row r="892" spans="3:11" ht="20" customHeight="1" x14ac:dyDescent="0.35">
      <c r="C892" s="82"/>
      <c r="D892" s="82"/>
      <c r="E892" s="82"/>
      <c r="F892" s="82"/>
      <c r="G892" s="82"/>
      <c r="H892" s="82"/>
      <c r="I892" s="82"/>
      <c r="J892" s="82"/>
      <c r="K892" s="82"/>
    </row>
    <row r="893" spans="3:11" ht="20" customHeight="1" x14ac:dyDescent="0.35">
      <c r="C893" s="82"/>
      <c r="D893" s="82"/>
      <c r="E893" s="82"/>
      <c r="F893" s="82"/>
      <c r="G893" s="82"/>
      <c r="H893" s="82"/>
      <c r="I893" s="82"/>
      <c r="J893" s="82"/>
      <c r="K893" s="82"/>
    </row>
    <row r="894" spans="3:11" ht="20" customHeight="1" x14ac:dyDescent="0.35">
      <c r="C894" s="82"/>
      <c r="D894" s="82"/>
      <c r="E894" s="82"/>
      <c r="F894" s="82"/>
      <c r="G894" s="82"/>
      <c r="H894" s="82"/>
      <c r="I894" s="82"/>
      <c r="J894" s="82"/>
      <c r="K894" s="82"/>
    </row>
    <row r="895" spans="3:11" ht="20" customHeight="1" x14ac:dyDescent="0.35">
      <c r="C895" s="82"/>
      <c r="D895" s="82"/>
      <c r="E895" s="82"/>
      <c r="F895" s="82"/>
      <c r="G895" s="82"/>
      <c r="H895" s="82"/>
      <c r="I895" s="82"/>
      <c r="J895" s="82"/>
      <c r="K895" s="82"/>
    </row>
    <row r="896" spans="3:11" ht="20" customHeight="1" x14ac:dyDescent="0.35">
      <c r="C896" s="82"/>
      <c r="D896" s="82"/>
      <c r="E896" s="82"/>
      <c r="F896" s="82"/>
      <c r="G896" s="82"/>
      <c r="H896" s="82"/>
      <c r="I896" s="82"/>
      <c r="J896" s="82"/>
      <c r="K896" s="82"/>
    </row>
    <row r="897" spans="3:11" ht="20" customHeight="1" x14ac:dyDescent="0.35">
      <c r="C897" s="82"/>
      <c r="D897" s="82"/>
      <c r="E897" s="82"/>
      <c r="F897" s="82"/>
      <c r="G897" s="82"/>
      <c r="H897" s="82"/>
      <c r="I897" s="82"/>
      <c r="J897" s="82"/>
      <c r="K897" s="82"/>
    </row>
    <row r="898" spans="3:11" ht="20" customHeight="1" x14ac:dyDescent="0.35">
      <c r="C898" s="82"/>
      <c r="D898" s="82"/>
      <c r="E898" s="82"/>
      <c r="F898" s="82"/>
      <c r="G898" s="82"/>
      <c r="H898" s="82"/>
      <c r="I898" s="82"/>
      <c r="J898" s="82"/>
      <c r="K898" s="82"/>
    </row>
    <row r="899" spans="3:11" ht="20" customHeight="1" x14ac:dyDescent="0.35">
      <c r="C899" s="82"/>
      <c r="D899" s="82"/>
      <c r="E899" s="82"/>
      <c r="F899" s="82"/>
      <c r="G899" s="82"/>
      <c r="H899" s="82"/>
      <c r="I899" s="82"/>
      <c r="J899" s="82"/>
      <c r="K899" s="82"/>
    </row>
    <row r="900" spans="3:11" ht="20" customHeight="1" x14ac:dyDescent="0.35">
      <c r="C900" s="82"/>
      <c r="D900" s="82"/>
      <c r="E900" s="82"/>
      <c r="F900" s="82"/>
      <c r="G900" s="82"/>
      <c r="H900" s="82"/>
      <c r="I900" s="82"/>
      <c r="J900" s="82"/>
      <c r="K900" s="82"/>
    </row>
    <row r="901" spans="3:11" ht="20" customHeight="1" x14ac:dyDescent="0.35">
      <c r="C901" s="82"/>
      <c r="D901" s="82"/>
      <c r="E901" s="82"/>
      <c r="F901" s="82"/>
      <c r="G901" s="82"/>
      <c r="H901" s="82"/>
      <c r="I901" s="82"/>
      <c r="J901" s="82"/>
      <c r="K901" s="82"/>
    </row>
    <row r="902" spans="3:11" ht="20" customHeight="1" x14ac:dyDescent="0.35">
      <c r="C902" s="82"/>
      <c r="D902" s="82"/>
      <c r="E902" s="82"/>
      <c r="F902" s="82"/>
      <c r="G902" s="82"/>
      <c r="H902" s="82"/>
      <c r="I902" s="82"/>
      <c r="J902" s="82"/>
      <c r="K902" s="82"/>
    </row>
    <row r="903" spans="3:11" ht="20" customHeight="1" x14ac:dyDescent="0.35">
      <c r="C903" s="82"/>
      <c r="D903" s="82"/>
      <c r="E903" s="82"/>
      <c r="F903" s="82"/>
      <c r="G903" s="82"/>
      <c r="H903" s="82"/>
      <c r="I903" s="82"/>
      <c r="J903" s="82"/>
      <c r="K903" s="82"/>
    </row>
    <row r="904" spans="3:11" ht="20" customHeight="1" x14ac:dyDescent="0.35">
      <c r="C904" s="82"/>
      <c r="D904" s="82"/>
      <c r="E904" s="82"/>
      <c r="F904" s="82"/>
      <c r="G904" s="82"/>
      <c r="H904" s="82"/>
      <c r="I904" s="82"/>
      <c r="J904" s="82"/>
      <c r="K904" s="82"/>
    </row>
    <row r="905" spans="3:11" ht="20" customHeight="1" x14ac:dyDescent="0.35">
      <c r="C905" s="82"/>
      <c r="D905" s="82"/>
      <c r="E905" s="82"/>
      <c r="F905" s="82"/>
      <c r="G905" s="82"/>
      <c r="H905" s="82"/>
      <c r="I905" s="82"/>
      <c r="J905" s="82"/>
      <c r="K905" s="82"/>
    </row>
    <row r="906" spans="3:11" ht="20" customHeight="1" x14ac:dyDescent="0.35">
      <c r="C906" s="82"/>
      <c r="D906" s="82"/>
      <c r="E906" s="82"/>
      <c r="F906" s="82"/>
      <c r="G906" s="82"/>
      <c r="H906" s="82"/>
      <c r="I906" s="82"/>
      <c r="J906" s="82"/>
      <c r="K906" s="82"/>
    </row>
    <row r="907" spans="3:11" ht="20" customHeight="1" x14ac:dyDescent="0.35">
      <c r="C907" s="82"/>
      <c r="D907" s="82"/>
      <c r="E907" s="82"/>
      <c r="F907" s="82"/>
      <c r="G907" s="82"/>
      <c r="H907" s="82"/>
      <c r="I907" s="82"/>
      <c r="J907" s="82"/>
      <c r="K907" s="82"/>
    </row>
    <row r="908" spans="3:11" ht="20" customHeight="1" x14ac:dyDescent="0.35">
      <c r="C908" s="82"/>
      <c r="D908" s="82"/>
      <c r="E908" s="82"/>
      <c r="F908" s="82"/>
      <c r="G908" s="82"/>
      <c r="H908" s="82"/>
      <c r="I908" s="82"/>
      <c r="J908" s="82"/>
      <c r="K908" s="82"/>
    </row>
    <row r="909" spans="3:11" ht="20" customHeight="1" x14ac:dyDescent="0.35">
      <c r="C909" s="82"/>
      <c r="D909" s="82"/>
      <c r="E909" s="82"/>
      <c r="F909" s="82"/>
      <c r="G909" s="82"/>
      <c r="H909" s="82"/>
      <c r="I909" s="82"/>
      <c r="J909" s="82"/>
      <c r="K909" s="82"/>
    </row>
    <row r="910" spans="3:11" ht="20" customHeight="1" x14ac:dyDescent="0.35">
      <c r="C910" s="82"/>
      <c r="D910" s="82"/>
      <c r="E910" s="82"/>
      <c r="F910" s="82"/>
      <c r="G910" s="82"/>
      <c r="H910" s="82"/>
      <c r="I910" s="82"/>
      <c r="J910" s="82"/>
      <c r="K910" s="82"/>
    </row>
    <row r="911" spans="3:11" ht="20" customHeight="1" x14ac:dyDescent="0.35">
      <c r="C911" s="82"/>
      <c r="D911" s="82"/>
      <c r="E911" s="82"/>
      <c r="F911" s="82"/>
      <c r="G911" s="82"/>
      <c r="H911" s="82"/>
      <c r="I911" s="82"/>
      <c r="J911" s="82"/>
      <c r="K911" s="82"/>
    </row>
    <row r="912" spans="3:11" ht="20" customHeight="1" x14ac:dyDescent="0.35">
      <c r="C912" s="82"/>
      <c r="D912" s="82"/>
      <c r="E912" s="82"/>
      <c r="F912" s="82"/>
      <c r="G912" s="82"/>
      <c r="H912" s="82"/>
      <c r="I912" s="82"/>
      <c r="J912" s="82"/>
      <c r="K912" s="82"/>
    </row>
    <row r="913" spans="3:11" ht="20" customHeight="1" x14ac:dyDescent="0.35">
      <c r="C913" s="82"/>
      <c r="D913" s="82"/>
      <c r="E913" s="82"/>
      <c r="F913" s="82"/>
      <c r="G913" s="82"/>
      <c r="H913" s="82"/>
      <c r="I913" s="82"/>
      <c r="J913" s="82"/>
      <c r="K913" s="82"/>
    </row>
    <row r="914" spans="3:11" ht="20" customHeight="1" x14ac:dyDescent="0.35">
      <c r="C914" s="82"/>
      <c r="D914" s="82"/>
      <c r="E914" s="82"/>
      <c r="F914" s="82"/>
      <c r="G914" s="82"/>
      <c r="H914" s="82"/>
      <c r="I914" s="82"/>
      <c r="J914" s="82"/>
      <c r="K914" s="82"/>
    </row>
    <row r="915" spans="3:11" ht="20" customHeight="1" x14ac:dyDescent="0.35">
      <c r="C915" s="82"/>
      <c r="D915" s="82"/>
      <c r="E915" s="82"/>
      <c r="F915" s="82"/>
      <c r="G915" s="82"/>
      <c r="H915" s="82"/>
      <c r="I915" s="82"/>
      <c r="J915" s="82"/>
      <c r="K915" s="82"/>
    </row>
    <row r="916" spans="3:11" ht="20" customHeight="1" x14ac:dyDescent="0.35">
      <c r="C916" s="82"/>
      <c r="D916" s="82"/>
      <c r="E916" s="82"/>
      <c r="F916" s="82"/>
      <c r="G916" s="82"/>
      <c r="H916" s="82"/>
      <c r="I916" s="82"/>
      <c r="J916" s="82"/>
      <c r="K916" s="82"/>
    </row>
    <row r="917" spans="3:11" ht="20" customHeight="1" x14ac:dyDescent="0.35">
      <c r="C917" s="82"/>
      <c r="D917" s="82"/>
      <c r="E917" s="82"/>
      <c r="F917" s="82"/>
      <c r="G917" s="82"/>
      <c r="H917" s="82"/>
      <c r="I917" s="82"/>
      <c r="J917" s="82"/>
      <c r="K917" s="82"/>
    </row>
    <row r="918" spans="3:11" ht="20" customHeight="1" x14ac:dyDescent="0.35">
      <c r="C918" s="82"/>
      <c r="D918" s="82"/>
      <c r="E918" s="82"/>
      <c r="F918" s="82"/>
      <c r="G918" s="82"/>
      <c r="H918" s="82"/>
      <c r="I918" s="82"/>
      <c r="J918" s="82"/>
      <c r="K918" s="82"/>
    </row>
    <row r="919" spans="3:11" ht="20" customHeight="1" x14ac:dyDescent="0.35">
      <c r="C919" s="82"/>
      <c r="D919" s="82"/>
      <c r="E919" s="82"/>
      <c r="F919" s="82"/>
      <c r="G919" s="82"/>
      <c r="H919" s="82"/>
      <c r="I919" s="82"/>
      <c r="J919" s="82"/>
      <c r="K919" s="82"/>
    </row>
    <row r="920" spans="3:11" ht="20" customHeight="1" x14ac:dyDescent="0.35">
      <c r="C920" s="82"/>
      <c r="D920" s="82"/>
      <c r="E920" s="82"/>
      <c r="F920" s="82"/>
      <c r="G920" s="82"/>
      <c r="H920" s="82"/>
      <c r="I920" s="82"/>
      <c r="J920" s="82"/>
      <c r="K920" s="82"/>
    </row>
    <row r="921" spans="3:11" ht="20" customHeight="1" x14ac:dyDescent="0.35">
      <c r="C921" s="82"/>
      <c r="D921" s="82"/>
      <c r="E921" s="82"/>
      <c r="F921" s="82"/>
      <c r="G921" s="82"/>
      <c r="H921" s="82"/>
      <c r="I921" s="82"/>
      <c r="J921" s="82"/>
      <c r="K921" s="82"/>
    </row>
    <row r="922" spans="3:11" ht="20" customHeight="1" x14ac:dyDescent="0.35">
      <c r="C922" s="82"/>
      <c r="D922" s="82"/>
      <c r="E922" s="82"/>
      <c r="F922" s="82"/>
      <c r="G922" s="82"/>
      <c r="H922" s="82"/>
      <c r="I922" s="82"/>
      <c r="J922" s="82"/>
      <c r="K922" s="82"/>
    </row>
    <row r="923" spans="3:11" ht="20" customHeight="1" x14ac:dyDescent="0.35">
      <c r="C923" s="82"/>
      <c r="D923" s="82"/>
      <c r="E923" s="82"/>
      <c r="F923" s="82"/>
      <c r="G923" s="82"/>
      <c r="H923" s="82"/>
      <c r="I923" s="82"/>
      <c r="J923" s="82"/>
      <c r="K923" s="82"/>
    </row>
    <row r="924" spans="3:11" ht="20" customHeight="1" x14ac:dyDescent="0.35">
      <c r="C924" s="82"/>
      <c r="D924" s="82"/>
      <c r="E924" s="82"/>
      <c r="F924" s="82"/>
      <c r="G924" s="82"/>
      <c r="H924" s="82"/>
      <c r="I924" s="82"/>
      <c r="J924" s="82"/>
      <c r="K924" s="82"/>
    </row>
    <row r="925" spans="3:11" ht="20" customHeight="1" x14ac:dyDescent="0.35">
      <c r="C925" s="82"/>
      <c r="D925" s="82"/>
      <c r="E925" s="82"/>
      <c r="F925" s="82"/>
      <c r="G925" s="82"/>
      <c r="H925" s="82"/>
      <c r="I925" s="82"/>
      <c r="J925" s="82"/>
      <c r="K925" s="82"/>
    </row>
    <row r="926" spans="3:11" ht="20" customHeight="1" x14ac:dyDescent="0.35">
      <c r="C926" s="82"/>
      <c r="D926" s="82"/>
      <c r="E926" s="82"/>
      <c r="F926" s="82"/>
      <c r="G926" s="82"/>
      <c r="H926" s="82"/>
      <c r="I926" s="82"/>
      <c r="J926" s="82"/>
      <c r="K926" s="82"/>
    </row>
    <row r="927" spans="3:11" ht="20" customHeight="1" x14ac:dyDescent="0.35">
      <c r="C927" s="82"/>
      <c r="D927" s="82"/>
      <c r="E927" s="82"/>
      <c r="F927" s="82"/>
      <c r="G927" s="82"/>
      <c r="H927" s="82"/>
      <c r="I927" s="82"/>
      <c r="J927" s="82"/>
      <c r="K927" s="82"/>
    </row>
    <row r="928" spans="3:11" ht="20" customHeight="1" x14ac:dyDescent="0.35">
      <c r="C928" s="82"/>
      <c r="D928" s="82"/>
      <c r="E928" s="82"/>
      <c r="F928" s="82"/>
      <c r="G928" s="82"/>
      <c r="H928" s="82"/>
      <c r="I928" s="82"/>
      <c r="J928" s="82"/>
      <c r="K928" s="82"/>
    </row>
    <row r="929" spans="3:11" ht="20" customHeight="1" x14ac:dyDescent="0.35">
      <c r="C929" s="82"/>
      <c r="D929" s="82"/>
      <c r="E929" s="82"/>
      <c r="F929" s="82"/>
      <c r="G929" s="82"/>
      <c r="H929" s="82"/>
      <c r="I929" s="82"/>
      <c r="J929" s="82"/>
      <c r="K929" s="82"/>
    </row>
    <row r="930" spans="3:11" ht="20" customHeight="1" x14ac:dyDescent="0.35">
      <c r="C930" s="82"/>
      <c r="D930" s="82"/>
      <c r="E930" s="82"/>
      <c r="F930" s="82"/>
      <c r="G930" s="82"/>
      <c r="H930" s="82"/>
      <c r="I930" s="82"/>
      <c r="J930" s="82"/>
      <c r="K930" s="82"/>
    </row>
    <row r="931" spans="3:11" ht="20" customHeight="1" x14ac:dyDescent="0.35">
      <c r="C931" s="82"/>
      <c r="D931" s="82"/>
      <c r="E931" s="82"/>
      <c r="F931" s="82"/>
      <c r="G931" s="82"/>
      <c r="H931" s="82"/>
      <c r="I931" s="82"/>
      <c r="J931" s="82"/>
      <c r="K931" s="82"/>
    </row>
    <row r="932" spans="3:11" ht="20" customHeight="1" x14ac:dyDescent="0.35">
      <c r="C932" s="82"/>
      <c r="D932" s="82"/>
      <c r="E932" s="82"/>
      <c r="F932" s="82"/>
      <c r="G932" s="82"/>
      <c r="H932" s="82"/>
      <c r="I932" s="82"/>
      <c r="J932" s="82"/>
      <c r="K932" s="82"/>
    </row>
    <row r="933" spans="3:11" ht="20" customHeight="1" x14ac:dyDescent="0.35">
      <c r="C933" s="82"/>
      <c r="D933" s="82"/>
      <c r="E933" s="82"/>
      <c r="F933" s="82"/>
      <c r="G933" s="82"/>
      <c r="H933" s="82"/>
      <c r="I933" s="82"/>
      <c r="J933" s="82"/>
      <c r="K933" s="82"/>
    </row>
    <row r="934" spans="3:11" ht="20" customHeight="1" x14ac:dyDescent="0.35">
      <c r="C934" s="82"/>
      <c r="D934" s="82"/>
      <c r="E934" s="82"/>
      <c r="F934" s="82"/>
      <c r="G934" s="82"/>
      <c r="H934" s="82"/>
      <c r="I934" s="82"/>
      <c r="J934" s="82"/>
      <c r="K934" s="82"/>
    </row>
    <row r="935" spans="3:11" ht="20" customHeight="1" x14ac:dyDescent="0.35">
      <c r="C935" s="82"/>
      <c r="D935" s="82"/>
      <c r="E935" s="82"/>
      <c r="F935" s="82"/>
      <c r="G935" s="82"/>
      <c r="H935" s="82"/>
      <c r="I935" s="82"/>
      <c r="J935" s="82"/>
      <c r="K935" s="82"/>
    </row>
    <row r="936" spans="3:11" ht="20" customHeight="1" x14ac:dyDescent="0.35">
      <c r="C936" s="82"/>
      <c r="D936" s="82"/>
      <c r="E936" s="82"/>
      <c r="F936" s="82"/>
      <c r="G936" s="82"/>
      <c r="H936" s="82"/>
      <c r="I936" s="82"/>
      <c r="J936" s="82"/>
      <c r="K936" s="82"/>
    </row>
    <row r="937" spans="3:11" ht="20" customHeight="1" x14ac:dyDescent="0.35">
      <c r="C937" s="82"/>
      <c r="D937" s="82"/>
      <c r="E937" s="82"/>
      <c r="F937" s="82"/>
      <c r="G937" s="82"/>
      <c r="H937" s="82"/>
      <c r="I937" s="82"/>
      <c r="J937" s="82"/>
      <c r="K937" s="82"/>
    </row>
    <row r="938" spans="3:11" ht="20" customHeight="1" x14ac:dyDescent="0.35">
      <c r="C938" s="82"/>
      <c r="D938" s="82"/>
      <c r="E938" s="82"/>
      <c r="F938" s="82"/>
      <c r="G938" s="82"/>
      <c r="H938" s="82"/>
      <c r="I938" s="82"/>
      <c r="J938" s="82"/>
      <c r="K938" s="82"/>
    </row>
    <row r="939" spans="3:11" ht="20" customHeight="1" x14ac:dyDescent="0.35">
      <c r="C939" s="82"/>
      <c r="D939" s="82"/>
      <c r="E939" s="82"/>
      <c r="F939" s="82"/>
      <c r="G939" s="82"/>
      <c r="H939" s="82"/>
      <c r="I939" s="82"/>
      <c r="J939" s="82"/>
      <c r="K939" s="82"/>
    </row>
    <row r="940" spans="3:11" ht="20" customHeight="1" x14ac:dyDescent="0.35">
      <c r="C940" s="82"/>
      <c r="D940" s="82"/>
      <c r="E940" s="82"/>
      <c r="F940" s="82"/>
      <c r="G940" s="82"/>
      <c r="H940" s="82"/>
      <c r="I940" s="82"/>
      <c r="J940" s="82"/>
      <c r="K940" s="82"/>
    </row>
    <row r="941" spans="3:11" ht="20" customHeight="1" x14ac:dyDescent="0.35">
      <c r="C941" s="82"/>
      <c r="D941" s="82"/>
      <c r="E941" s="82"/>
      <c r="F941" s="82"/>
      <c r="G941" s="82"/>
      <c r="H941" s="82"/>
      <c r="I941" s="82"/>
      <c r="J941" s="82"/>
      <c r="K941" s="82"/>
    </row>
    <row r="942" spans="3:11" ht="20" customHeight="1" x14ac:dyDescent="0.35">
      <c r="C942" s="82"/>
      <c r="D942" s="82"/>
      <c r="E942" s="82"/>
      <c r="F942" s="82"/>
      <c r="G942" s="82"/>
      <c r="H942" s="82"/>
      <c r="I942" s="82"/>
      <c r="J942" s="82"/>
      <c r="K942" s="82"/>
    </row>
    <row r="943" spans="3:11" ht="20" customHeight="1" x14ac:dyDescent="0.35">
      <c r="C943" s="82"/>
      <c r="D943" s="82"/>
      <c r="E943" s="82"/>
      <c r="F943" s="82"/>
      <c r="G943" s="82"/>
      <c r="H943" s="82"/>
      <c r="I943" s="82"/>
      <c r="J943" s="82"/>
      <c r="K943" s="82"/>
    </row>
    <row r="944" spans="3:11" ht="20" customHeight="1" x14ac:dyDescent="0.35">
      <c r="C944" s="82"/>
      <c r="D944" s="82"/>
      <c r="E944" s="82"/>
      <c r="F944" s="82"/>
      <c r="G944" s="82"/>
      <c r="H944" s="82"/>
      <c r="I944" s="82"/>
      <c r="J944" s="82"/>
      <c r="K944" s="82"/>
    </row>
    <row r="945" spans="3:11" ht="20" customHeight="1" x14ac:dyDescent="0.35">
      <c r="C945" s="82"/>
      <c r="D945" s="82"/>
      <c r="E945" s="82"/>
      <c r="F945" s="82"/>
      <c r="G945" s="82"/>
      <c r="H945" s="82"/>
      <c r="I945" s="82"/>
      <c r="J945" s="82"/>
      <c r="K945" s="82"/>
    </row>
    <row r="946" spans="3:11" ht="20" customHeight="1" x14ac:dyDescent="0.35">
      <c r="C946" s="82"/>
      <c r="D946" s="82"/>
      <c r="E946" s="82"/>
      <c r="F946" s="82"/>
      <c r="G946" s="82"/>
      <c r="H946" s="82"/>
      <c r="I946" s="82"/>
      <c r="J946" s="82"/>
      <c r="K946" s="82"/>
    </row>
    <row r="947" spans="3:11" ht="20" customHeight="1" x14ac:dyDescent="0.35">
      <c r="C947" s="82"/>
      <c r="D947" s="82"/>
      <c r="E947" s="82"/>
      <c r="F947" s="82"/>
      <c r="G947" s="82"/>
      <c r="H947" s="82"/>
      <c r="I947" s="82"/>
      <c r="J947" s="82"/>
      <c r="K947" s="82"/>
    </row>
    <row r="948" spans="3:11" ht="20" customHeight="1" x14ac:dyDescent="0.35">
      <c r="C948" s="82"/>
      <c r="D948" s="82"/>
      <c r="E948" s="82"/>
      <c r="F948" s="82"/>
      <c r="G948" s="82"/>
      <c r="H948" s="82"/>
      <c r="I948" s="82"/>
      <c r="J948" s="82"/>
      <c r="K948" s="82"/>
    </row>
    <row r="949" spans="3:11" ht="20" customHeight="1" x14ac:dyDescent="0.35">
      <c r="C949" s="82"/>
      <c r="D949" s="82"/>
      <c r="E949" s="82"/>
      <c r="F949" s="82"/>
      <c r="G949" s="82"/>
      <c r="H949" s="82"/>
      <c r="I949" s="82"/>
      <c r="J949" s="82"/>
      <c r="K949" s="82"/>
    </row>
    <row r="950" spans="3:11" ht="20" customHeight="1" x14ac:dyDescent="0.35">
      <c r="C950" s="82"/>
      <c r="D950" s="82"/>
      <c r="E950" s="82"/>
      <c r="F950" s="82"/>
      <c r="G950" s="82"/>
      <c r="H950" s="82"/>
      <c r="I950" s="82"/>
      <c r="J950" s="82"/>
      <c r="K950" s="82"/>
    </row>
    <row r="951" spans="3:11" ht="20" customHeight="1" x14ac:dyDescent="0.35">
      <c r="C951" s="82"/>
      <c r="D951" s="82"/>
      <c r="E951" s="82"/>
      <c r="F951" s="82"/>
      <c r="G951" s="82"/>
      <c r="H951" s="82"/>
      <c r="I951" s="82"/>
      <c r="J951" s="82"/>
      <c r="K951" s="82"/>
    </row>
    <row r="952" spans="3:11" ht="20" customHeight="1" x14ac:dyDescent="0.35">
      <c r="C952" s="82"/>
      <c r="D952" s="82"/>
      <c r="E952" s="82"/>
      <c r="F952" s="82"/>
      <c r="G952" s="82"/>
      <c r="H952" s="82"/>
      <c r="I952" s="82"/>
      <c r="J952" s="82"/>
      <c r="K952" s="82"/>
    </row>
    <row r="953" spans="3:11" ht="20" customHeight="1" x14ac:dyDescent="0.35">
      <c r="C953" s="82"/>
      <c r="D953" s="82"/>
      <c r="E953" s="82"/>
      <c r="F953" s="82"/>
      <c r="G953" s="82"/>
      <c r="H953" s="82"/>
      <c r="I953" s="82"/>
      <c r="J953" s="82"/>
      <c r="K953" s="82"/>
    </row>
    <row r="954" spans="3:11" ht="20" customHeight="1" x14ac:dyDescent="0.35">
      <c r="C954" s="82"/>
      <c r="D954" s="82"/>
      <c r="E954" s="82"/>
      <c r="F954" s="82"/>
      <c r="G954" s="82"/>
      <c r="H954" s="82"/>
      <c r="I954" s="82"/>
      <c r="J954" s="82"/>
      <c r="K954" s="82"/>
    </row>
    <row r="955" spans="3:11" ht="20" customHeight="1" x14ac:dyDescent="0.35">
      <c r="C955" s="82"/>
      <c r="D955" s="82"/>
      <c r="E955" s="82"/>
      <c r="F955" s="82"/>
      <c r="G955" s="82"/>
      <c r="H955" s="82"/>
      <c r="I955" s="82"/>
      <c r="J955" s="82"/>
      <c r="K955" s="82"/>
    </row>
    <row r="956" spans="3:11" ht="20" customHeight="1" x14ac:dyDescent="0.35">
      <c r="C956" s="82"/>
      <c r="D956" s="82"/>
      <c r="E956" s="82"/>
      <c r="F956" s="82"/>
      <c r="G956" s="82"/>
      <c r="H956" s="82"/>
      <c r="I956" s="82"/>
      <c r="J956" s="82"/>
      <c r="K956" s="82"/>
    </row>
    <row r="957" spans="3:11" ht="20" customHeight="1" x14ac:dyDescent="0.35">
      <c r="C957" s="82"/>
      <c r="D957" s="82"/>
      <c r="E957" s="82"/>
      <c r="F957" s="82"/>
      <c r="G957" s="82"/>
      <c r="H957" s="82"/>
      <c r="I957" s="82"/>
      <c r="J957" s="82"/>
      <c r="K957" s="82"/>
    </row>
    <row r="958" spans="3:11" ht="20" customHeight="1" x14ac:dyDescent="0.35">
      <c r="C958" s="82"/>
      <c r="D958" s="82"/>
      <c r="E958" s="82"/>
      <c r="F958" s="82"/>
      <c r="G958" s="82"/>
      <c r="H958" s="82"/>
      <c r="I958" s="82"/>
      <c r="J958" s="82"/>
      <c r="K958" s="82"/>
    </row>
    <row r="959" spans="3:11" ht="20" customHeight="1" x14ac:dyDescent="0.35">
      <c r="C959" s="82"/>
      <c r="D959" s="82"/>
      <c r="E959" s="82"/>
      <c r="F959" s="82"/>
      <c r="G959" s="82"/>
      <c r="H959" s="82"/>
      <c r="I959" s="82"/>
      <c r="J959" s="82"/>
      <c r="K959" s="82"/>
    </row>
    <row r="960" spans="3:11" ht="20" customHeight="1" x14ac:dyDescent="0.35">
      <c r="C960" s="82"/>
      <c r="D960" s="82"/>
      <c r="E960" s="82"/>
      <c r="F960" s="82"/>
      <c r="G960" s="82"/>
      <c r="H960" s="82"/>
      <c r="I960" s="82"/>
      <c r="J960" s="82"/>
      <c r="K960" s="82"/>
    </row>
    <row r="961" spans="3:11" ht="20" customHeight="1" x14ac:dyDescent="0.35">
      <c r="C961" s="82"/>
      <c r="D961" s="82"/>
      <c r="E961" s="82"/>
      <c r="F961" s="82"/>
      <c r="G961" s="82"/>
      <c r="H961" s="82"/>
      <c r="I961" s="82"/>
      <c r="J961" s="82"/>
      <c r="K961" s="82"/>
    </row>
    <row r="962" spans="3:11" ht="20" customHeight="1" x14ac:dyDescent="0.35">
      <c r="C962" s="82"/>
      <c r="D962" s="82"/>
      <c r="E962" s="82"/>
      <c r="F962" s="82"/>
      <c r="G962" s="82"/>
      <c r="H962" s="82"/>
      <c r="I962" s="82"/>
      <c r="J962" s="82"/>
      <c r="K962" s="82"/>
    </row>
    <row r="963" spans="3:11" ht="20" customHeight="1" x14ac:dyDescent="0.35">
      <c r="C963" s="82"/>
      <c r="D963" s="82"/>
      <c r="E963" s="82"/>
      <c r="F963" s="82"/>
      <c r="G963" s="82"/>
      <c r="H963" s="82"/>
      <c r="I963" s="82"/>
      <c r="J963" s="82"/>
      <c r="K963" s="82"/>
    </row>
    <row r="964" spans="3:11" ht="20" customHeight="1" x14ac:dyDescent="0.35">
      <c r="C964" s="82"/>
      <c r="D964" s="82"/>
      <c r="E964" s="82"/>
      <c r="F964" s="82"/>
      <c r="G964" s="82"/>
      <c r="H964" s="82"/>
      <c r="I964" s="82"/>
      <c r="J964" s="82"/>
      <c r="K964" s="82"/>
    </row>
    <row r="965" spans="3:11" ht="20" customHeight="1" x14ac:dyDescent="0.35">
      <c r="C965" s="82"/>
      <c r="D965" s="82"/>
      <c r="E965" s="82"/>
      <c r="F965" s="82"/>
      <c r="G965" s="82"/>
      <c r="H965" s="82"/>
      <c r="I965" s="82"/>
      <c r="J965" s="82"/>
      <c r="K965" s="82"/>
    </row>
    <row r="966" spans="3:11" ht="20" customHeight="1" x14ac:dyDescent="0.35">
      <c r="C966" s="82"/>
      <c r="D966" s="82"/>
      <c r="E966" s="82"/>
      <c r="F966" s="82"/>
      <c r="G966" s="82"/>
      <c r="H966" s="82"/>
      <c r="I966" s="82"/>
      <c r="J966" s="82"/>
      <c r="K966" s="82"/>
    </row>
    <row r="967" spans="3:11" ht="20" customHeight="1" x14ac:dyDescent="0.35">
      <c r="C967" s="82"/>
      <c r="D967" s="82"/>
      <c r="E967" s="82"/>
      <c r="F967" s="82"/>
      <c r="G967" s="82"/>
      <c r="H967" s="82"/>
      <c r="I967" s="82"/>
      <c r="J967" s="82"/>
      <c r="K967" s="82"/>
    </row>
    <row r="968" spans="3:11" ht="20" customHeight="1" x14ac:dyDescent="0.35">
      <c r="C968" s="82"/>
      <c r="D968" s="82"/>
      <c r="E968" s="82"/>
      <c r="F968" s="82"/>
      <c r="G968" s="82"/>
      <c r="H968" s="82"/>
      <c r="I968" s="82"/>
      <c r="J968" s="82"/>
      <c r="K968" s="82"/>
    </row>
    <row r="969" spans="3:11" ht="20" customHeight="1" x14ac:dyDescent="0.35">
      <c r="C969" s="82"/>
      <c r="D969" s="82"/>
      <c r="E969" s="82"/>
      <c r="F969" s="82"/>
      <c r="G969" s="82"/>
      <c r="H969" s="82"/>
      <c r="I969" s="82"/>
      <c r="J969" s="82"/>
      <c r="K969" s="82"/>
    </row>
    <row r="970" spans="3:11" ht="20" customHeight="1" x14ac:dyDescent="0.35">
      <c r="C970" s="82"/>
      <c r="D970" s="82"/>
      <c r="E970" s="82"/>
      <c r="F970" s="82"/>
      <c r="G970" s="82"/>
      <c r="H970" s="82"/>
      <c r="I970" s="82"/>
      <c r="J970" s="82"/>
      <c r="K970" s="82"/>
    </row>
    <row r="971" spans="3:11" ht="20" customHeight="1" x14ac:dyDescent="0.35">
      <c r="C971" s="82"/>
      <c r="D971" s="82"/>
      <c r="E971" s="82"/>
      <c r="F971" s="82"/>
      <c r="G971" s="82"/>
      <c r="H971" s="82"/>
      <c r="I971" s="82"/>
      <c r="J971" s="82"/>
      <c r="K971" s="82"/>
    </row>
    <row r="972" spans="3:11" ht="20" customHeight="1" x14ac:dyDescent="0.35">
      <c r="C972" s="82"/>
      <c r="D972" s="82"/>
      <c r="E972" s="82"/>
      <c r="F972" s="82"/>
      <c r="G972" s="82"/>
      <c r="H972" s="82"/>
      <c r="I972" s="82"/>
      <c r="J972" s="82"/>
      <c r="K972" s="82"/>
    </row>
    <row r="973" spans="3:11" ht="20" customHeight="1" x14ac:dyDescent="0.35">
      <c r="C973" s="82"/>
      <c r="D973" s="82"/>
      <c r="E973" s="82"/>
      <c r="F973" s="82"/>
      <c r="G973" s="82"/>
      <c r="H973" s="82"/>
      <c r="I973" s="82"/>
      <c r="J973" s="82"/>
      <c r="K973" s="82"/>
    </row>
    <row r="974" spans="3:11" ht="20" customHeight="1" x14ac:dyDescent="0.35">
      <c r="C974" s="82"/>
      <c r="D974" s="82"/>
      <c r="E974" s="82"/>
      <c r="F974" s="82"/>
      <c r="G974" s="82"/>
      <c r="H974" s="82"/>
      <c r="I974" s="82"/>
      <c r="J974" s="82"/>
      <c r="K974" s="82"/>
    </row>
    <row r="975" spans="3:11" ht="20" customHeight="1" x14ac:dyDescent="0.35">
      <c r="C975" s="82"/>
      <c r="D975" s="82"/>
      <c r="E975" s="82"/>
      <c r="F975" s="82"/>
      <c r="G975" s="82"/>
      <c r="H975" s="82"/>
      <c r="I975" s="82"/>
      <c r="J975" s="82"/>
      <c r="K975" s="82"/>
    </row>
    <row r="976" spans="3:11" ht="20" customHeight="1" x14ac:dyDescent="0.35">
      <c r="C976" s="82"/>
      <c r="D976" s="82"/>
      <c r="E976" s="82"/>
      <c r="F976" s="82"/>
      <c r="G976" s="82"/>
      <c r="H976" s="82"/>
      <c r="I976" s="82"/>
      <c r="J976" s="82"/>
      <c r="K976" s="82"/>
    </row>
    <row r="977" spans="3:11" ht="20" customHeight="1" x14ac:dyDescent="0.35">
      <c r="C977" s="82"/>
      <c r="D977" s="82"/>
      <c r="E977" s="82"/>
      <c r="F977" s="82"/>
      <c r="G977" s="82"/>
      <c r="H977" s="82"/>
      <c r="I977" s="82"/>
      <c r="J977" s="82"/>
      <c r="K977" s="82"/>
    </row>
    <row r="978" spans="3:11" ht="20" customHeight="1" x14ac:dyDescent="0.35">
      <c r="C978" s="82"/>
      <c r="D978" s="82"/>
      <c r="E978" s="82"/>
      <c r="F978" s="82"/>
      <c r="G978" s="82"/>
      <c r="H978" s="82"/>
      <c r="I978" s="82"/>
      <c r="J978" s="82"/>
      <c r="K978" s="82"/>
    </row>
    <row r="979" spans="3:11" ht="20" customHeight="1" x14ac:dyDescent="0.35">
      <c r="C979" s="82"/>
      <c r="D979" s="82"/>
      <c r="E979" s="82"/>
      <c r="F979" s="82"/>
      <c r="G979" s="82"/>
      <c r="H979" s="82"/>
      <c r="I979" s="82"/>
      <c r="J979" s="82"/>
      <c r="K979" s="82"/>
    </row>
    <row r="980" spans="3:11" ht="20" customHeight="1" x14ac:dyDescent="0.35">
      <c r="C980" s="82"/>
      <c r="D980" s="82"/>
      <c r="E980" s="82"/>
      <c r="F980" s="82"/>
      <c r="G980" s="82"/>
      <c r="H980" s="82"/>
      <c r="I980" s="82"/>
      <c r="J980" s="82"/>
      <c r="K980" s="82"/>
    </row>
    <row r="981" spans="3:11" ht="20" customHeight="1" x14ac:dyDescent="0.35">
      <c r="C981" s="82"/>
      <c r="D981" s="82"/>
      <c r="E981" s="82"/>
      <c r="F981" s="82"/>
      <c r="G981" s="82"/>
      <c r="H981" s="82"/>
      <c r="I981" s="82"/>
      <c r="J981" s="82"/>
      <c r="K981" s="82"/>
    </row>
    <row r="982" spans="3:11" ht="20" customHeight="1" x14ac:dyDescent="0.35">
      <c r="C982" s="82"/>
      <c r="D982" s="82"/>
      <c r="E982" s="82"/>
      <c r="F982" s="82"/>
      <c r="G982" s="82"/>
      <c r="H982" s="82"/>
      <c r="I982" s="82"/>
      <c r="J982" s="82"/>
      <c r="K982" s="82"/>
    </row>
    <row r="983" spans="3:11" ht="20" customHeight="1" x14ac:dyDescent="0.35">
      <c r="C983" s="82"/>
      <c r="D983" s="82"/>
      <c r="E983" s="82"/>
      <c r="F983" s="82"/>
      <c r="G983" s="82"/>
      <c r="H983" s="82"/>
      <c r="I983" s="82"/>
      <c r="J983" s="82"/>
      <c r="K983" s="82"/>
    </row>
    <row r="984" spans="3:11" ht="20" customHeight="1" x14ac:dyDescent="0.35">
      <c r="C984" s="82"/>
      <c r="D984" s="82"/>
      <c r="E984" s="82"/>
      <c r="F984" s="82"/>
      <c r="G984" s="82"/>
      <c r="H984" s="82"/>
      <c r="I984" s="82"/>
      <c r="J984" s="82"/>
      <c r="K984" s="82"/>
    </row>
    <row r="985" spans="3:11" ht="20" customHeight="1" x14ac:dyDescent="0.35">
      <c r="C985" s="82"/>
      <c r="D985" s="82"/>
      <c r="E985" s="82"/>
      <c r="F985" s="82"/>
      <c r="G985" s="82"/>
      <c r="H985" s="82"/>
      <c r="I985" s="82"/>
      <c r="J985" s="82"/>
      <c r="K985" s="82"/>
    </row>
    <row r="986" spans="3:11" ht="20" customHeight="1" x14ac:dyDescent="0.35">
      <c r="C986" s="82"/>
      <c r="D986" s="82"/>
      <c r="E986" s="82"/>
      <c r="F986" s="82"/>
      <c r="G986" s="82"/>
      <c r="H986" s="82"/>
      <c r="I986" s="82"/>
      <c r="J986" s="82"/>
      <c r="K986" s="82"/>
    </row>
    <row r="987" spans="3:11" ht="20" customHeight="1" x14ac:dyDescent="0.35">
      <c r="C987" s="82"/>
      <c r="D987" s="82"/>
      <c r="E987" s="82"/>
      <c r="F987" s="82"/>
      <c r="G987" s="82"/>
      <c r="H987" s="82"/>
      <c r="I987" s="82"/>
      <c r="J987" s="82"/>
      <c r="K987" s="82"/>
    </row>
    <row r="988" spans="3:11" ht="20" customHeight="1" x14ac:dyDescent="0.35">
      <c r="C988" s="82"/>
      <c r="D988" s="82"/>
      <c r="E988" s="82"/>
      <c r="F988" s="82"/>
      <c r="G988" s="82"/>
      <c r="H988" s="82"/>
      <c r="I988" s="82"/>
      <c r="J988" s="82"/>
      <c r="K988" s="82"/>
    </row>
    <row r="989" spans="3:11" ht="20" customHeight="1" x14ac:dyDescent="0.35">
      <c r="C989" s="82"/>
      <c r="D989" s="82"/>
      <c r="E989" s="82"/>
      <c r="F989" s="82"/>
      <c r="G989" s="82"/>
      <c r="H989" s="82"/>
      <c r="I989" s="82"/>
      <c r="J989" s="82"/>
      <c r="K989" s="82"/>
    </row>
    <row r="990" spans="3:11" ht="20" customHeight="1" x14ac:dyDescent="0.35">
      <c r="C990" s="82"/>
      <c r="D990" s="82"/>
      <c r="E990" s="82"/>
      <c r="F990" s="82"/>
      <c r="G990" s="82"/>
      <c r="H990" s="82"/>
      <c r="I990" s="82"/>
      <c r="J990" s="82"/>
      <c r="K990" s="82"/>
    </row>
    <row r="991" spans="3:11" ht="20" customHeight="1" x14ac:dyDescent="0.35">
      <c r="C991" s="82"/>
      <c r="D991" s="82"/>
      <c r="E991" s="82"/>
      <c r="F991" s="82"/>
      <c r="G991" s="82"/>
      <c r="H991" s="82"/>
      <c r="I991" s="82"/>
      <c r="J991" s="82"/>
      <c r="K991" s="82"/>
    </row>
    <row r="992" spans="3:11" ht="20" customHeight="1" x14ac:dyDescent="0.35">
      <c r="C992" s="82"/>
      <c r="D992" s="82"/>
      <c r="E992" s="82"/>
      <c r="F992" s="82"/>
      <c r="G992" s="82"/>
      <c r="H992" s="82"/>
      <c r="I992" s="82"/>
      <c r="J992" s="82"/>
      <c r="K992" s="82"/>
    </row>
    <row r="993" spans="3:11" ht="20" customHeight="1" x14ac:dyDescent="0.35">
      <c r="C993" s="82"/>
      <c r="D993" s="82"/>
      <c r="E993" s="82"/>
      <c r="F993" s="82"/>
      <c r="G993" s="82"/>
      <c r="H993" s="82"/>
      <c r="I993" s="82"/>
      <c r="J993" s="82"/>
      <c r="K993" s="82"/>
    </row>
    <row r="994" spans="3:11" ht="20" customHeight="1" x14ac:dyDescent="0.35">
      <c r="C994" s="82"/>
      <c r="D994" s="82"/>
      <c r="E994" s="82"/>
      <c r="F994" s="82"/>
      <c r="G994" s="82"/>
      <c r="H994" s="82"/>
      <c r="I994" s="82"/>
      <c r="J994" s="82"/>
      <c r="K994" s="82"/>
    </row>
    <row r="995" spans="3:11" ht="20" customHeight="1" x14ac:dyDescent="0.35">
      <c r="C995" s="82"/>
      <c r="D995" s="82"/>
      <c r="E995" s="82"/>
      <c r="F995" s="82"/>
      <c r="G995" s="82"/>
      <c r="H995" s="82"/>
      <c r="I995" s="82"/>
      <c r="J995" s="82"/>
      <c r="K995" s="82"/>
    </row>
    <row r="996" spans="3:11" ht="20" customHeight="1" x14ac:dyDescent="0.35">
      <c r="C996" s="82"/>
      <c r="D996" s="82"/>
      <c r="E996" s="82"/>
      <c r="F996" s="82"/>
      <c r="G996" s="82"/>
      <c r="H996" s="82"/>
      <c r="I996" s="82"/>
      <c r="J996" s="82"/>
      <c r="K996" s="82"/>
    </row>
    <row r="997" spans="3:11" ht="20" customHeight="1" x14ac:dyDescent="0.35">
      <c r="C997" s="82"/>
      <c r="D997" s="82"/>
      <c r="E997" s="82"/>
      <c r="F997" s="82"/>
      <c r="G997" s="82"/>
      <c r="H997" s="82"/>
      <c r="I997" s="82"/>
      <c r="J997" s="82"/>
      <c r="K997" s="82"/>
    </row>
    <row r="998" spans="3:11" ht="20" customHeight="1" x14ac:dyDescent="0.35">
      <c r="C998" s="82"/>
      <c r="D998" s="82"/>
      <c r="E998" s="82"/>
      <c r="F998" s="82"/>
      <c r="G998" s="82"/>
      <c r="H998" s="82"/>
      <c r="I998" s="82"/>
      <c r="J998" s="82"/>
      <c r="K998" s="82"/>
    </row>
    <row r="999" spans="3:11" ht="20" customHeight="1" x14ac:dyDescent="0.35">
      <c r="C999" s="82"/>
      <c r="D999" s="82"/>
      <c r="E999" s="82"/>
      <c r="F999" s="82"/>
      <c r="G999" s="82"/>
      <c r="H999" s="82"/>
      <c r="I999" s="82"/>
      <c r="J999" s="82"/>
      <c r="K999" s="82"/>
    </row>
    <row r="1000" spans="3:11" ht="20" customHeight="1" x14ac:dyDescent="0.35">
      <c r="C1000" s="82"/>
      <c r="D1000" s="82"/>
      <c r="E1000" s="82"/>
      <c r="F1000" s="82"/>
      <c r="G1000" s="82"/>
      <c r="H1000" s="82"/>
      <c r="I1000" s="82"/>
      <c r="J1000" s="82"/>
      <c r="K1000" s="82"/>
    </row>
    <row r="1001" spans="3:11" ht="20" customHeight="1" x14ac:dyDescent="0.35">
      <c r="C1001" s="82">
        <v>0</v>
      </c>
      <c r="D1001" s="82">
        <v>0</v>
      </c>
      <c r="E1001" s="82">
        <v>0</v>
      </c>
      <c r="F1001" s="82">
        <v>0</v>
      </c>
      <c r="G1001" s="82">
        <v>0</v>
      </c>
      <c r="H1001" s="82">
        <v>0</v>
      </c>
      <c r="I1001" s="82">
        <v>0</v>
      </c>
      <c r="J1001" s="82">
        <v>0</v>
      </c>
      <c r="K1001" s="82">
        <v>0</v>
      </c>
    </row>
  </sheetData>
  <mergeCells count="36">
    <mergeCell ref="B17:E18"/>
    <mergeCell ref="M4:O4"/>
    <mergeCell ref="M6:O17"/>
    <mergeCell ref="B4:E4"/>
    <mergeCell ref="H4:K4"/>
    <mergeCell ref="F4:G4"/>
    <mergeCell ref="F15:F16"/>
    <mergeCell ref="K17:K18"/>
    <mergeCell ref="I6:J6"/>
    <mergeCell ref="F24:F25"/>
    <mergeCell ref="B10:E11"/>
    <mergeCell ref="H17:I18"/>
    <mergeCell ref="B6:D6"/>
    <mergeCell ref="B8:D8"/>
    <mergeCell ref="I7:J7"/>
    <mergeCell ref="I8:J8"/>
    <mergeCell ref="H22:I22"/>
    <mergeCell ref="H23:I24"/>
    <mergeCell ref="J23:K24"/>
    <mergeCell ref="B20:D20"/>
    <mergeCell ref="B22:D22"/>
    <mergeCell ref="B24:D24"/>
    <mergeCell ref="B13:D13"/>
    <mergeCell ref="B14:D14"/>
    <mergeCell ref="B15:D15"/>
    <mergeCell ref="J2:K2"/>
    <mergeCell ref="J20:K21"/>
    <mergeCell ref="I15:J15"/>
    <mergeCell ref="J17:J18"/>
    <mergeCell ref="I9:J9"/>
    <mergeCell ref="I10:J10"/>
    <mergeCell ref="I11:J11"/>
    <mergeCell ref="I12:J12"/>
    <mergeCell ref="I13:J13"/>
    <mergeCell ref="I14:J14"/>
    <mergeCell ref="H20:I21"/>
  </mergeCells>
  <dataValidations count="1">
    <dataValidation type="decimal" allowBlank="1" showInputMessage="1" showErrorMessage="1" errorTitle="Value out of Valid Range" error="Value must be between 0 and 30 years." sqref="J17" xr:uid="{87F69063-D5D8-4AF4-8123-507E3BAE1030}">
      <formula1>0</formula1>
      <formula2>30</formula2>
    </dataValidation>
  </dataValidations>
  <pageMargins left="0.25" right="0.25" top="0.25" bottom="0.25" header="0" footer="0"/>
  <pageSetup scale="63"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77FAC-333B-4E24-8A34-F5AC5E07557E}">
  <sheetPr codeName="Sheet5"/>
  <dimension ref="B1:BM1000"/>
  <sheetViews>
    <sheetView zoomScale="85" zoomScaleNormal="85" workbookViewId="0">
      <selection activeCell="E11" sqref="E11"/>
    </sheetView>
  </sheetViews>
  <sheetFormatPr defaultColWidth="8.90625" defaultRowHeight="20" customHeight="1" x14ac:dyDescent="0.35"/>
  <cols>
    <col min="1" max="1" width="2.1796875" style="8" customWidth="1"/>
    <col min="2" max="8" width="17.6328125" style="8" customWidth="1"/>
    <col min="9" max="14" width="15.81640625" style="8" customWidth="1"/>
    <col min="15" max="24" width="8.90625" style="8"/>
    <col min="25" max="25" width="9.90625" style="8" bestFit="1" customWidth="1"/>
    <col min="26" max="26" width="16" style="8" customWidth="1"/>
    <col min="27" max="16384" width="8.90625" style="8"/>
  </cols>
  <sheetData>
    <row r="1" spans="2:65" ht="10" customHeight="1" x14ac:dyDescent="0.35">
      <c r="B1" s="7"/>
      <c r="C1" s="7"/>
      <c r="D1" s="7"/>
      <c r="E1" s="7"/>
      <c r="F1" s="7"/>
    </row>
    <row r="2" spans="2:65" ht="40" customHeight="1" x14ac:dyDescent="0.35">
      <c r="B2" s="294" t="s">
        <v>98</v>
      </c>
      <c r="C2" s="294"/>
      <c r="D2" s="294"/>
      <c r="E2" s="294"/>
      <c r="F2" s="294"/>
      <c r="G2" s="294"/>
      <c r="H2" s="294"/>
      <c r="I2" s="9"/>
    </row>
    <row r="3" spans="2:65" ht="30" customHeight="1" x14ac:dyDescent="0.35">
      <c r="B3" s="281" t="s">
        <v>69</v>
      </c>
      <c r="C3" s="281"/>
      <c r="D3" s="281"/>
      <c r="E3" s="281"/>
      <c r="F3" s="281"/>
      <c r="G3" s="281"/>
      <c r="H3" s="281"/>
    </row>
    <row r="4" spans="2:65" s="6" customFormat="1" ht="15" customHeight="1" x14ac:dyDescent="0.35">
      <c r="B4" s="10"/>
      <c r="C4" s="10"/>
      <c r="D4" s="10"/>
      <c r="E4" s="10"/>
      <c r="F4" s="10"/>
      <c r="G4" s="10"/>
      <c r="H4" s="10"/>
      <c r="I4" s="11"/>
      <c r="O4" s="12"/>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row>
    <row r="5" spans="2:65" ht="20" customHeight="1" x14ac:dyDescent="0.35">
      <c r="B5" s="282" t="s">
        <v>70</v>
      </c>
      <c r="C5" s="283"/>
      <c r="D5" s="14"/>
      <c r="J5" s="15"/>
      <c r="K5" s="15"/>
      <c r="O5" s="16"/>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row>
    <row r="6" spans="2:65" ht="20" customHeight="1" x14ac:dyDescent="0.35">
      <c r="B6" s="284" t="s">
        <v>71</v>
      </c>
      <c r="C6" s="285"/>
      <c r="D6" s="18"/>
      <c r="J6" s="19"/>
      <c r="K6" s="19"/>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row>
    <row r="7" spans="2:65" ht="20" customHeight="1" x14ac:dyDescent="0.35">
      <c r="B7" s="286" t="s">
        <v>7</v>
      </c>
      <c r="C7" s="287"/>
      <c r="D7" s="20" t="str">
        <f>Interest_Type</f>
        <v>Reducing</v>
      </c>
      <c r="E7" s="21"/>
      <c r="F7" s="21"/>
      <c r="G7" s="21"/>
      <c r="H7" s="21"/>
      <c r="J7" s="19"/>
      <c r="K7" s="19"/>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row>
    <row r="8" spans="2:65" ht="20" customHeight="1" x14ac:dyDescent="0.35">
      <c r="B8" s="288" t="s">
        <v>72</v>
      </c>
      <c r="C8" s="289"/>
      <c r="D8" s="22" t="str">
        <f>Rounding</f>
        <v>Yes</v>
      </c>
      <c r="J8" s="19"/>
      <c r="K8" s="19"/>
      <c r="Q8" s="17"/>
      <c r="R8" s="17"/>
      <c r="S8" s="17"/>
      <c r="T8" s="17"/>
      <c r="U8" s="17"/>
      <c r="V8" s="17"/>
      <c r="W8" s="13"/>
      <c r="X8" s="13"/>
      <c r="Y8" s="17"/>
      <c r="Z8" s="17"/>
      <c r="AA8" s="17"/>
      <c r="AB8" s="17"/>
      <c r="AC8" s="17"/>
      <c r="AD8" s="17"/>
      <c r="AE8" s="17"/>
      <c r="AF8" s="17"/>
      <c r="AG8" s="17"/>
      <c r="AH8" s="17"/>
      <c r="AI8" s="17"/>
      <c r="AJ8" s="17"/>
      <c r="AK8" s="17"/>
      <c r="AL8" s="17"/>
      <c r="AM8" s="17"/>
      <c r="AN8" s="17"/>
      <c r="AO8" s="17"/>
      <c r="AP8" s="17"/>
      <c r="AQ8" s="17"/>
      <c r="AR8" s="17"/>
      <c r="AS8" s="17"/>
      <c r="AT8" s="17"/>
      <c r="AU8" s="17"/>
    </row>
    <row r="9" spans="2:65" ht="20" hidden="1" customHeight="1" x14ac:dyDescent="0.35">
      <c r="B9" s="264"/>
      <c r="C9" s="265"/>
      <c r="D9" s="23"/>
      <c r="J9" s="19"/>
      <c r="K9" s="19"/>
      <c r="Q9" s="17"/>
      <c r="R9" s="17"/>
      <c r="S9" s="17"/>
      <c r="T9" s="17"/>
      <c r="U9" s="17"/>
      <c r="V9" s="17"/>
      <c r="W9" s="13"/>
      <c r="X9" s="13"/>
      <c r="Y9" s="17"/>
      <c r="Z9" s="17" cm="1">
        <f t="array" ref="Z9">_xlfn.SWITCH(D15,
  "Bi weekly", 26 * D14,
  "Semi monthly", 24 * D14,
  "Monthly", 12 * D14,
  "Quarterly", 4 * D14,
  "Annually", 1 * D14,
  0)</f>
        <v>360</v>
      </c>
      <c r="AA9" s="17"/>
      <c r="AB9" s="17"/>
      <c r="AC9" s="17"/>
      <c r="AD9" s="17"/>
      <c r="AE9" s="17"/>
      <c r="AF9" s="17"/>
      <c r="AG9" s="17"/>
      <c r="AH9" s="17"/>
      <c r="AI9" s="17"/>
      <c r="AJ9" s="17"/>
      <c r="AK9" s="17"/>
      <c r="AL9" s="17"/>
      <c r="AM9" s="17"/>
      <c r="AN9" s="17"/>
      <c r="AO9" s="17"/>
      <c r="AP9" s="17"/>
      <c r="AQ9" s="17"/>
      <c r="AR9" s="17"/>
      <c r="AS9" s="17"/>
      <c r="AT9" s="17"/>
      <c r="AU9" s="17"/>
      <c r="BK9" s="266" t="s">
        <v>73</v>
      </c>
      <c r="BL9" s="266"/>
      <c r="BM9" s="24" t="str">
        <f>D7</f>
        <v>Reducing</v>
      </c>
    </row>
    <row r="10" spans="2:65" ht="20" customHeight="1" x14ac:dyDescent="0.35">
      <c r="J10" s="19"/>
      <c r="K10" s="19"/>
      <c r="Q10" s="17"/>
      <c r="R10" s="17"/>
      <c r="S10" s="17"/>
      <c r="T10" s="17"/>
      <c r="U10" s="17"/>
      <c r="V10" s="17"/>
      <c r="W10" s="17"/>
      <c r="X10" s="13">
        <f>IF(ROW()-ROW(D$27)+1 &gt; $D$19, "",
 IF(ROW()-ROW(D$27)+1 = $D$19,
    ($D$12 + ($D$12 * $D$13)) - $X$10,
    IF($D$8="Yes",
       INT(E27 + F27),
       ROUND(E27 + F27, 2)
    )
 ))</f>
        <v>429</v>
      </c>
      <c r="Y10" s="17"/>
      <c r="Z10" s="17"/>
      <c r="AA10" s="17"/>
      <c r="AB10" s="17"/>
      <c r="AC10" s="17"/>
      <c r="AD10" s="17"/>
      <c r="AE10" s="17"/>
      <c r="AF10" s="17"/>
      <c r="AG10" s="17"/>
      <c r="AH10" s="17"/>
      <c r="AI10" s="17"/>
      <c r="AJ10" s="17"/>
      <c r="AK10" s="17"/>
      <c r="AL10" s="17"/>
      <c r="AM10" s="17"/>
      <c r="AN10" s="17"/>
      <c r="AO10" s="17"/>
      <c r="AP10" s="17"/>
      <c r="AQ10" s="17"/>
      <c r="AR10" s="17"/>
      <c r="AS10" s="17"/>
      <c r="AT10" s="17"/>
      <c r="AU10" s="17"/>
    </row>
    <row r="11" spans="2:65" ht="30" customHeight="1" x14ac:dyDescent="0.35">
      <c r="B11" s="267" t="s">
        <v>74</v>
      </c>
      <c r="C11" s="267"/>
      <c r="D11" s="267"/>
      <c r="J11" s="19"/>
      <c r="K11" s="19"/>
      <c r="Q11" s="17"/>
      <c r="R11" s="17"/>
      <c r="S11" s="17"/>
      <c r="T11" s="17"/>
      <c r="U11" s="17"/>
      <c r="V11" s="17"/>
      <c r="W11" s="17"/>
      <c r="X11" s="13">
        <f>IF(ROW()-ROW(E$27)+1 &gt; $D$19, "",
 IF($BM$9="Flat",
    IF(ROW()-ROW(E$27)+1 = $D$19,
       INT($D$12 * $D$13 / $D$19) + $X$11 * ($D$19 - 1),
       INT($D$12 * $D$13 / $D$19)
    ),
    IF(ROW()-ROW(E$27)+1 = $D$19,
       ROUND(($D$12 * $D$13) - SUM(E$26:E26), 2),
       IF($D$8="Yes",
          INT(($D$12 - SUM(F$26:F26)) * $D$20),
          ROUND(($D$12 - SUM(F$26:F26)) * $D$20, 2)
       )
    )
 ))</f>
        <v>333</v>
      </c>
      <c r="Y11" s="17"/>
      <c r="Z11" s="17">
        <f>IF(D15="Monthly", D13/12,
 IF(D15="Quarterly", D13/4,
 IF(D15="Semi monthly", D13/24,
 IF(D15="Bi weekly", D13/26,
 IF(D15="Annually", D13,
  0)))))</f>
        <v>4.1666666666666666E-3</v>
      </c>
      <c r="AA11" s="17"/>
      <c r="AB11" s="17"/>
      <c r="AC11" s="17"/>
      <c r="AD11" s="17"/>
      <c r="AE11" s="17"/>
      <c r="AF11" s="17"/>
      <c r="AG11" s="17"/>
      <c r="AH11" s="17"/>
      <c r="AI11" s="17"/>
      <c r="AJ11" s="17"/>
      <c r="AK11" s="17"/>
      <c r="AL11" s="17"/>
      <c r="AM11" s="17"/>
      <c r="AN11" s="17"/>
      <c r="AO11" s="17"/>
      <c r="AP11" s="17"/>
      <c r="AQ11" s="17"/>
      <c r="AR11" s="17"/>
      <c r="AS11" s="17"/>
      <c r="AT11" s="17"/>
      <c r="AU11" s="17"/>
    </row>
    <row r="12" spans="2:65" ht="20" customHeight="1" x14ac:dyDescent="0.35">
      <c r="B12" s="268" t="s">
        <v>75</v>
      </c>
      <c r="C12" s="269"/>
      <c r="D12" s="25">
        <f>loan_amount</f>
        <v>80000</v>
      </c>
      <c r="E12" s="26"/>
      <c r="F12" s="26"/>
      <c r="G12" s="26"/>
      <c r="J12" s="19"/>
      <c r="K12" s="19"/>
      <c r="Q12" s="17"/>
      <c r="R12" s="17"/>
      <c r="S12" s="17"/>
      <c r="T12" s="17"/>
      <c r="U12" s="17"/>
      <c r="V12" s="17"/>
      <c r="W12" s="17"/>
      <c r="X12" s="13">
        <f>IF(ROW()-ROW(F$27)+1 &gt; $D$19, "",
 IF(ROW()-ROW(F$27)+1 = $D$19,
    IF($BM$9="Flat",
       INT($D$12 / $D$19) + $X$12 * ($D$19 - 1),
       $D$12 - SUM(F$26:F26)
    ),
    IF($BM$9="Flat",
       INT($D$12 / $D$19),
       IF($D$8="Yes",
          INT($D$21 - E27),
          ROUND($D$21 - E27, 2)
       )
    )
 ))</f>
        <v>96</v>
      </c>
      <c r="Y12" s="17"/>
      <c r="Z12" s="17"/>
      <c r="AA12" s="17"/>
      <c r="AB12" s="17"/>
      <c r="AC12" s="17"/>
      <c r="AD12" s="17"/>
      <c r="AE12" s="17"/>
      <c r="AF12" s="17"/>
      <c r="AG12" s="17"/>
      <c r="AH12" s="17"/>
      <c r="AI12" s="17"/>
      <c r="AJ12" s="17"/>
      <c r="AK12" s="17"/>
      <c r="AL12" s="17"/>
      <c r="AM12" s="17"/>
      <c r="AN12" s="17"/>
      <c r="AO12" s="17"/>
      <c r="AP12" s="17"/>
      <c r="AQ12" s="17"/>
      <c r="AR12" s="17"/>
      <c r="AS12" s="17"/>
      <c r="AT12" s="17"/>
      <c r="AU12" s="17"/>
    </row>
    <row r="13" spans="2:65" ht="20" customHeight="1" x14ac:dyDescent="0.35">
      <c r="B13" s="270" t="s">
        <v>76</v>
      </c>
      <c r="C13" s="271"/>
      <c r="D13" s="29">
        <f>Rate</f>
        <v>0.05</v>
      </c>
      <c r="E13" s="26"/>
      <c r="F13" s="26"/>
      <c r="G13" s="26"/>
      <c r="Q13" s="17"/>
      <c r="R13" s="17"/>
      <c r="S13" s="17"/>
      <c r="T13" s="17"/>
      <c r="U13" s="17"/>
      <c r="V13" s="17"/>
      <c r="W13" s="17"/>
      <c r="X13" s="13"/>
      <c r="Y13" s="17"/>
      <c r="Z13" s="17"/>
      <c r="AA13" s="17"/>
      <c r="AB13" s="17"/>
      <c r="AC13" s="17"/>
      <c r="AD13" s="17"/>
      <c r="AE13" s="17"/>
      <c r="AF13" s="17"/>
      <c r="AG13" s="17"/>
      <c r="AH13" s="17"/>
      <c r="AI13" s="17"/>
      <c r="AJ13" s="17"/>
      <c r="AK13" s="17"/>
      <c r="AL13" s="17"/>
      <c r="AM13" s="17"/>
      <c r="AN13" s="17"/>
      <c r="AO13" s="17"/>
      <c r="AP13" s="17"/>
      <c r="AQ13" s="17"/>
      <c r="AR13" s="17"/>
      <c r="AS13" s="17"/>
      <c r="AT13" s="17"/>
      <c r="AU13" s="17"/>
    </row>
    <row r="14" spans="2:65" ht="20" customHeight="1" x14ac:dyDescent="0.35">
      <c r="B14" s="270" t="s">
        <v>77</v>
      </c>
      <c r="C14" s="271"/>
      <c r="D14" s="5">
        <f>Loan_Term</f>
        <v>30</v>
      </c>
      <c r="E14" s="26"/>
      <c r="F14" s="272" t="s">
        <v>78</v>
      </c>
      <c r="G14" s="273"/>
      <c r="H14" s="274"/>
      <c r="I14" s="30"/>
      <c r="J14" s="30"/>
      <c r="K14" s="30"/>
      <c r="L14" s="30"/>
      <c r="Q14" s="17"/>
      <c r="R14" s="17"/>
      <c r="S14" s="17"/>
      <c r="T14" s="17"/>
      <c r="U14" s="17"/>
      <c r="V14" s="17"/>
      <c r="W14" s="17"/>
      <c r="X14" s="13"/>
      <c r="Y14" s="17"/>
      <c r="Z14" s="17"/>
      <c r="AA14" s="17"/>
      <c r="AB14" s="17"/>
      <c r="AC14" s="17"/>
      <c r="AD14" s="17"/>
      <c r="AE14" s="17"/>
      <c r="AF14" s="17"/>
      <c r="AG14" s="17"/>
      <c r="AH14" s="17"/>
      <c r="AI14" s="17"/>
      <c r="AJ14" s="17"/>
      <c r="AK14" s="17"/>
      <c r="AL14" s="17"/>
      <c r="AM14" s="17"/>
      <c r="AN14" s="17"/>
      <c r="AO14" s="17"/>
      <c r="AP14" s="17"/>
      <c r="AQ14" s="17"/>
      <c r="AR14" s="17"/>
      <c r="AS14" s="17"/>
      <c r="AT14" s="17"/>
      <c r="AU14" s="17"/>
    </row>
    <row r="15" spans="2:65" ht="20" customHeight="1" x14ac:dyDescent="0.35">
      <c r="B15" s="27" t="s">
        <v>79</v>
      </c>
      <c r="C15" s="28"/>
      <c r="D15" s="31" t="str">
        <f>Payment_Freq</f>
        <v>Monthly</v>
      </c>
      <c r="E15" s="26"/>
      <c r="F15" s="275"/>
      <c r="G15" s="276"/>
      <c r="H15" s="277"/>
      <c r="I15" s="30"/>
      <c r="J15" s="30"/>
      <c r="K15" s="30"/>
      <c r="L15" s="30"/>
      <c r="Q15" s="17"/>
      <c r="R15" s="17"/>
      <c r="S15" s="17"/>
      <c r="T15" s="17"/>
      <c r="U15" s="17"/>
      <c r="V15" s="17"/>
      <c r="W15" s="13"/>
      <c r="X15" s="13"/>
      <c r="Y15" s="17"/>
      <c r="Z15" s="17"/>
      <c r="AA15" s="17"/>
      <c r="AB15" s="17"/>
      <c r="AC15" s="17"/>
      <c r="AD15" s="17"/>
      <c r="AE15" s="17"/>
      <c r="AF15" s="17"/>
      <c r="AG15" s="17"/>
      <c r="AH15" s="17"/>
      <c r="AI15" s="17"/>
      <c r="AJ15" s="17"/>
      <c r="AK15" s="17"/>
      <c r="AL15" s="17"/>
      <c r="AM15" s="17"/>
      <c r="AN15" s="17"/>
      <c r="AO15" s="17"/>
      <c r="AP15" s="17"/>
      <c r="AQ15" s="17"/>
      <c r="AR15" s="17"/>
      <c r="AS15" s="17"/>
      <c r="AT15" s="17"/>
      <c r="AU15" s="17"/>
    </row>
    <row r="16" spans="2:65" ht="20" customHeight="1" x14ac:dyDescent="0.35">
      <c r="B16" s="27" t="s">
        <v>80</v>
      </c>
      <c r="C16" s="28"/>
      <c r="D16" s="32">
        <f>First_Payment_Date</f>
        <v>45658</v>
      </c>
      <c r="E16" s="26" t="s">
        <v>81</v>
      </c>
      <c r="F16" s="278"/>
      <c r="G16" s="279"/>
      <c r="H16" s="280"/>
      <c r="I16" s="33"/>
      <c r="J16" s="33"/>
      <c r="K16" s="33"/>
      <c r="L16" s="33"/>
      <c r="Q16" s="17"/>
      <c r="R16" s="17"/>
      <c r="S16" s="17"/>
      <c r="T16" s="17"/>
      <c r="U16" s="17"/>
      <c r="V16" s="17"/>
      <c r="W16" s="13"/>
      <c r="X16" s="13"/>
      <c r="Y16" s="17"/>
      <c r="Z16" s="17" t="e">
        <f>IF(D13=0, "", ROUND(PMT(D13/D19, D14*#REF!-1, -D12*(1-#REF!)), 2))</f>
        <v>#REF!</v>
      </c>
      <c r="AA16" s="17"/>
      <c r="AB16" s="17"/>
      <c r="AC16" s="17"/>
      <c r="AD16" s="17"/>
      <c r="AE16" s="17"/>
      <c r="AF16" s="17"/>
      <c r="AG16" s="17"/>
      <c r="AH16" s="17"/>
      <c r="AI16" s="17"/>
      <c r="AJ16" s="17"/>
      <c r="AK16" s="17"/>
      <c r="AL16" s="17"/>
      <c r="AM16" s="17"/>
      <c r="AN16" s="17"/>
      <c r="AO16" s="17"/>
      <c r="AP16" s="17"/>
      <c r="AQ16" s="17"/>
      <c r="AR16" s="17"/>
      <c r="AS16" s="17"/>
      <c r="AT16" s="17"/>
      <c r="AU16" s="17"/>
    </row>
    <row r="17" spans="2:47" ht="20" customHeight="1" x14ac:dyDescent="0.35">
      <c r="D17" s="34"/>
      <c r="E17" s="26"/>
      <c r="F17" s="300">
        <f>F22+H22</f>
        <v>154604.62742749605</v>
      </c>
      <c r="G17" s="300"/>
      <c r="H17" s="300"/>
      <c r="Q17" s="17"/>
      <c r="R17" s="17"/>
      <c r="S17" s="17"/>
      <c r="T17" s="17"/>
      <c r="U17" s="17"/>
      <c r="V17" s="17"/>
      <c r="W17" s="13"/>
      <c r="X17" s="13"/>
      <c r="Y17" s="17"/>
      <c r="Z17" s="17"/>
      <c r="AA17" s="17"/>
      <c r="AB17" s="17"/>
      <c r="AC17" s="17"/>
      <c r="AD17" s="17"/>
      <c r="AE17" s="17"/>
      <c r="AF17" s="17"/>
      <c r="AG17" s="17"/>
      <c r="AH17" s="17"/>
      <c r="AI17" s="17"/>
      <c r="AJ17" s="17"/>
      <c r="AK17" s="17"/>
      <c r="AL17" s="17"/>
      <c r="AM17" s="17"/>
      <c r="AN17" s="17"/>
      <c r="AO17" s="17"/>
      <c r="AP17" s="17"/>
      <c r="AQ17" s="17"/>
      <c r="AR17" s="17"/>
      <c r="AS17" s="17"/>
      <c r="AT17" s="17"/>
      <c r="AU17" s="17"/>
    </row>
    <row r="18" spans="2:47" ht="30" customHeight="1" x14ac:dyDescent="0.35">
      <c r="B18" s="267" t="s">
        <v>82</v>
      </c>
      <c r="C18" s="267"/>
      <c r="D18" s="267"/>
      <c r="F18" s="300"/>
      <c r="G18" s="300"/>
      <c r="H18" s="300"/>
      <c r="I18" s="35"/>
      <c r="J18" s="35"/>
      <c r="Q18" s="17"/>
      <c r="R18" s="17"/>
      <c r="S18" s="17"/>
      <c r="T18" s="17"/>
      <c r="U18" s="17"/>
      <c r="V18" s="17"/>
      <c r="W18" s="13"/>
      <c r="X18" s="13"/>
      <c r="Y18" s="17"/>
      <c r="Z18" s="17"/>
      <c r="AA18" s="17"/>
      <c r="AB18" s="17"/>
      <c r="AC18" s="17"/>
      <c r="AD18" s="17"/>
      <c r="AE18" s="17"/>
      <c r="AF18" s="17"/>
      <c r="AG18" s="17"/>
      <c r="AH18" s="17"/>
      <c r="AI18" s="17"/>
      <c r="AJ18" s="17"/>
      <c r="AK18" s="17"/>
      <c r="AL18" s="17"/>
      <c r="AM18" s="17"/>
      <c r="AN18" s="17"/>
      <c r="AO18" s="17"/>
      <c r="AP18" s="17"/>
      <c r="AQ18" s="17"/>
      <c r="AR18" s="17"/>
      <c r="AS18" s="17"/>
      <c r="AT18" s="17"/>
      <c r="AU18" s="17"/>
    </row>
    <row r="19" spans="2:47" ht="20" customHeight="1" x14ac:dyDescent="0.35">
      <c r="B19" s="282" t="s">
        <v>83</v>
      </c>
      <c r="C19" s="283"/>
      <c r="D19" s="36">
        <f>Z9</f>
        <v>360</v>
      </c>
      <c r="E19" s="26" t="s">
        <v>84</v>
      </c>
      <c r="F19" s="300"/>
      <c r="G19" s="300"/>
      <c r="H19" s="300"/>
      <c r="Q19" s="17"/>
      <c r="R19" s="17"/>
      <c r="S19" s="17"/>
      <c r="T19" s="17"/>
      <c r="U19" s="17"/>
      <c r="V19" s="17"/>
      <c r="W19" s="13"/>
      <c r="X19" s="13"/>
      <c r="Y19" s="17"/>
      <c r="Z19" s="17"/>
      <c r="AA19" s="17"/>
      <c r="AB19" s="17"/>
      <c r="AC19" s="17"/>
      <c r="AD19" s="17"/>
      <c r="AE19" s="17"/>
      <c r="AF19" s="17"/>
      <c r="AG19" s="17"/>
      <c r="AH19" s="17"/>
      <c r="AI19" s="17"/>
      <c r="AJ19" s="17"/>
      <c r="AK19" s="17"/>
      <c r="AL19" s="17"/>
      <c r="AM19" s="17"/>
      <c r="AN19" s="17"/>
      <c r="AO19" s="17"/>
      <c r="AP19" s="17"/>
      <c r="AQ19" s="17"/>
      <c r="AR19" s="17"/>
      <c r="AS19" s="17"/>
      <c r="AT19" s="17"/>
      <c r="AU19" s="17"/>
    </row>
    <row r="20" spans="2:47" ht="20" customHeight="1" x14ac:dyDescent="0.35">
      <c r="B20" s="301" t="s">
        <v>85</v>
      </c>
      <c r="C20" s="302"/>
      <c r="D20" s="37">
        <f>D13/D24</f>
        <v>4.1666666666666666E-3</v>
      </c>
      <c r="E20" s="26"/>
      <c r="F20" s="303" t="s">
        <v>86</v>
      </c>
      <c r="G20" s="305" t="s">
        <v>87</v>
      </c>
      <c r="H20" s="307" t="s">
        <v>88</v>
      </c>
      <c r="I20" s="38"/>
      <c r="J20" s="39"/>
      <c r="K20" s="39"/>
      <c r="L20" s="39"/>
      <c r="Q20" s="17"/>
      <c r="R20" s="17"/>
      <c r="S20" s="17"/>
      <c r="T20" s="17"/>
      <c r="U20" s="17"/>
      <c r="V20" s="17"/>
      <c r="W20" s="13"/>
      <c r="X20" s="13"/>
      <c r="Y20" s="17"/>
      <c r="Z20" s="17"/>
      <c r="AA20" s="17"/>
      <c r="AB20" s="17"/>
      <c r="AC20" s="17"/>
      <c r="AD20" s="17"/>
      <c r="AE20" s="17"/>
      <c r="AF20" s="17"/>
      <c r="AG20" s="17"/>
      <c r="AH20" s="17"/>
      <c r="AI20" s="17"/>
      <c r="AJ20" s="17"/>
      <c r="AK20" s="17"/>
      <c r="AL20" s="17"/>
      <c r="AM20" s="17"/>
      <c r="AN20" s="17"/>
      <c r="AO20" s="17"/>
      <c r="AP20" s="17"/>
      <c r="AQ20" s="17"/>
      <c r="AR20" s="17"/>
      <c r="AS20" s="17"/>
      <c r="AT20" s="17"/>
      <c r="AU20" s="17"/>
    </row>
    <row r="21" spans="2:47" ht="20" customHeight="1" x14ac:dyDescent="0.35">
      <c r="B21" s="301" t="s">
        <v>19</v>
      </c>
      <c r="C21" s="302"/>
      <c r="D21" s="1">
        <f>IF(D8="Yes",ROUND(IF($D$7="Flat",($D$12*$D$13*$D$14+$D$12)/$D$19,PMT(D13/IF(D15="Annually",1,IF(D15="Monthly",12,IF(D15="Quarterly",4,IF(D15="Bi weekly",26,IF(D15="Semi monthly",24,""))))), D14*IF(D15="Annually",1,IF(D15="Monthly",12,IF(D15="Quarterly",4,IF(D15="Bi weekly",26,IF(D15="Semi monthly",24,""))))), -D12)),2),IF($D$7="Flat",($D$12*$D$13*$D$14+$D$12)/$D$19,PMT(D13/IF(D15="Annually",1,IF(D15="Monthly",12,IF(D15="Quarterly",4,IF(D15="Bi weekly",26,IF(D15="Semi monthly",24,""))))), D14*IF(D15="Annually",1,IF(D15="Monthly",12,IF(D15="Quarterly",4,IF(D15="Bi weekly",26,IF(D15="Semi monthly",24,""))))), -D12)))</f>
        <v>429.46</v>
      </c>
      <c r="E21" s="2"/>
      <c r="F21" s="304"/>
      <c r="G21" s="306"/>
      <c r="H21" s="308"/>
      <c r="I21" s="38"/>
      <c r="J21" s="39"/>
      <c r="K21" s="39"/>
      <c r="L21" s="39"/>
      <c r="Q21" s="17"/>
      <c r="R21" s="17"/>
      <c r="S21" s="17"/>
      <c r="T21" s="17"/>
      <c r="U21" s="17"/>
      <c r="V21" s="17"/>
      <c r="W21" s="13"/>
      <c r="X21" s="13"/>
      <c r="Y21" s="17"/>
      <c r="Z21" s="17"/>
      <c r="AA21" s="17"/>
      <c r="AB21" s="17"/>
      <c r="AC21" s="17"/>
      <c r="AD21" s="17"/>
      <c r="AE21" s="17"/>
      <c r="AF21" s="17"/>
      <c r="AG21" s="17"/>
      <c r="AH21" s="17"/>
      <c r="AI21" s="17"/>
      <c r="AJ21" s="17"/>
      <c r="AK21" s="17"/>
      <c r="AL21" s="17"/>
      <c r="AM21" s="17"/>
      <c r="AN21" s="17"/>
      <c r="AO21" s="17"/>
      <c r="AP21" s="17"/>
      <c r="AQ21" s="17"/>
      <c r="AR21" s="17"/>
      <c r="AS21" s="17"/>
      <c r="AT21" s="17"/>
      <c r="AU21" s="17"/>
    </row>
    <row r="22" spans="2:47" ht="20" customHeight="1" x14ac:dyDescent="0.35">
      <c r="B22" s="270" t="s">
        <v>89</v>
      </c>
      <c r="C22" s="271"/>
      <c r="D22" s="40">
        <f>IF(D7="Flat",D12*D13*D14,(PMT(D13/IF(D15="Annually",1,IF(D15="Monthly",12,IF(D15="Quarterly",4,IF(D15="Bi weekly",26,IF(D15="Semi monthly",24,""))))),D14*IF(D15="Annually",1,IF(D15="Monthly",12,IF(D15="Quarterly",4,IF(D15="Bi weekly",26,IF(D15="Semi monthly",24,""))))),-D12)*D14*IF(D15="Annually",1,IF(D15="Monthly",12,IF(D15="Quarterly",4,IF(D15="Bi weekly",26,IF(D15="Semi monthly",24,""))))))-D12)</f>
        <v>74604.627427496045</v>
      </c>
      <c r="F22" s="295">
        <f>D12</f>
        <v>80000</v>
      </c>
      <c r="G22" s="295">
        <f>D21</f>
        <v>429.46</v>
      </c>
      <c r="H22" s="295">
        <f>D22</f>
        <v>74604.627427496045</v>
      </c>
      <c r="I22" s="41" t="s">
        <v>81</v>
      </c>
      <c r="K22" s="41"/>
      <c r="L22" s="41"/>
      <c r="Q22" s="17"/>
      <c r="R22" s="17"/>
      <c r="S22" s="17"/>
      <c r="T22" s="17"/>
      <c r="U22" s="17"/>
      <c r="V22" s="17"/>
      <c r="W22" s="13"/>
      <c r="X22" s="13"/>
      <c r="Y22" s="17"/>
      <c r="Z22" s="17"/>
      <c r="AA22" s="17"/>
      <c r="AB22" s="17"/>
      <c r="AC22" s="17"/>
      <c r="AD22" s="17"/>
      <c r="AE22" s="17"/>
      <c r="AF22" s="17"/>
      <c r="AG22" s="17"/>
      <c r="AH22" s="17"/>
      <c r="AI22" s="17"/>
      <c r="AJ22" s="17"/>
      <c r="AK22" s="17"/>
      <c r="AL22" s="17"/>
      <c r="AM22" s="17"/>
      <c r="AN22" s="17"/>
      <c r="AO22" s="17"/>
      <c r="AP22" s="17"/>
      <c r="AQ22" s="17"/>
      <c r="AR22" s="17"/>
      <c r="AS22" s="17"/>
      <c r="AT22" s="17"/>
      <c r="AU22" s="17"/>
    </row>
    <row r="23" spans="2:47" ht="20" customHeight="1" x14ac:dyDescent="0.35">
      <c r="B23" s="296" t="s">
        <v>90</v>
      </c>
      <c r="C23" s="297"/>
      <c r="D23" s="42">
        <f>MAX($C$27:$C$383)</f>
        <v>56493</v>
      </c>
      <c r="E23" s="26"/>
      <c r="F23" s="295"/>
      <c r="G23" s="295"/>
      <c r="H23" s="295"/>
      <c r="I23" s="41"/>
      <c r="K23" s="41"/>
      <c r="L23" s="41"/>
      <c r="Q23" s="17"/>
      <c r="R23" s="17"/>
      <c r="S23" s="17"/>
      <c r="T23" s="17"/>
      <c r="U23" s="17"/>
      <c r="V23" s="17"/>
      <c r="W23" s="13"/>
      <c r="X23" s="13"/>
      <c r="Y23" s="17"/>
      <c r="Z23" s="17"/>
      <c r="AA23" s="17"/>
      <c r="AB23" s="17"/>
      <c r="AC23" s="17"/>
      <c r="AD23" s="17"/>
      <c r="AE23" s="17"/>
      <c r="AF23" s="17"/>
      <c r="AG23" s="17"/>
      <c r="AH23" s="17"/>
      <c r="AI23" s="17"/>
      <c r="AJ23" s="17"/>
      <c r="AK23" s="17"/>
      <c r="AL23" s="17"/>
      <c r="AM23" s="17"/>
      <c r="AN23" s="17"/>
      <c r="AO23" s="17"/>
      <c r="AP23" s="17"/>
      <c r="AQ23" s="17"/>
      <c r="AR23" s="17"/>
      <c r="AS23" s="17"/>
      <c r="AT23" s="17"/>
      <c r="AU23" s="17"/>
    </row>
    <row r="24" spans="2:47" ht="20" customHeight="1" x14ac:dyDescent="0.35">
      <c r="B24" s="43"/>
      <c r="C24" s="43"/>
      <c r="D24" s="24">
        <f>IF(D15="Annually", 1,
  IF(D15="Monthly", 12,
    IF(D15="Quarterly", 4,
      IF(D15="Bi weekly", 26,
        IF(D15="Semi monthly", 24, "")))))</f>
        <v>12</v>
      </c>
      <c r="E24" s="26"/>
      <c r="F24" s="44"/>
      <c r="G24" s="44"/>
      <c r="H24" s="45"/>
      <c r="Q24" s="17"/>
      <c r="R24" s="17"/>
      <c r="S24" s="17"/>
      <c r="T24" s="17"/>
      <c r="U24" s="17"/>
      <c r="V24" s="17"/>
      <c r="W24" s="13"/>
      <c r="X24" s="13"/>
      <c r="Y24" s="17"/>
      <c r="Z24" s="17"/>
      <c r="AA24" s="17"/>
      <c r="AB24" s="17"/>
      <c r="AC24" s="17"/>
      <c r="AD24" s="17"/>
      <c r="AE24" s="17"/>
      <c r="AF24" s="17"/>
      <c r="AG24" s="17"/>
      <c r="AH24" s="17"/>
      <c r="AI24" s="17"/>
      <c r="AJ24" s="17"/>
      <c r="AK24" s="17"/>
      <c r="AL24" s="17"/>
      <c r="AM24" s="17"/>
      <c r="AN24" s="17"/>
      <c r="AO24" s="17"/>
      <c r="AP24" s="17"/>
      <c r="AQ24" s="17"/>
      <c r="AR24" s="17"/>
      <c r="AS24" s="17"/>
      <c r="AT24" s="17"/>
      <c r="AU24" s="17"/>
    </row>
    <row r="25" spans="2:47" ht="30" customHeight="1" x14ac:dyDescent="0.35">
      <c r="B25" s="46" t="s">
        <v>91</v>
      </c>
      <c r="C25" s="46" t="s">
        <v>92</v>
      </c>
      <c r="D25" s="47" t="s">
        <v>93</v>
      </c>
      <c r="E25" s="47" t="s">
        <v>94</v>
      </c>
      <c r="F25" s="47" t="s">
        <v>95</v>
      </c>
      <c r="G25" s="298" t="s">
        <v>96</v>
      </c>
      <c r="H25" s="299"/>
      <c r="I25" s="290"/>
      <c r="J25" s="290"/>
      <c r="K25" s="291"/>
      <c r="L25" s="291"/>
      <c r="Q25" s="17"/>
      <c r="R25" s="17"/>
      <c r="S25" s="17"/>
      <c r="T25" s="17"/>
      <c r="U25" s="17"/>
      <c r="V25" s="17"/>
      <c r="W25" s="13"/>
      <c r="X25" s="13"/>
      <c r="Y25" s="17"/>
      <c r="Z25" s="17"/>
      <c r="AA25" s="17"/>
      <c r="AB25" s="17"/>
      <c r="AC25" s="17"/>
      <c r="AD25" s="17"/>
      <c r="AE25" s="17"/>
      <c r="AF25" s="17"/>
      <c r="AG25" s="17"/>
      <c r="AH25" s="17"/>
      <c r="AI25" s="17"/>
      <c r="AJ25" s="17"/>
      <c r="AK25" s="17"/>
      <c r="AL25" s="17"/>
      <c r="AM25" s="17"/>
      <c r="AN25" s="17"/>
      <c r="AO25" s="17"/>
      <c r="AP25" s="17"/>
      <c r="AQ25" s="17"/>
      <c r="AR25" s="17"/>
      <c r="AS25" s="17"/>
      <c r="AT25" s="17"/>
      <c r="AU25" s="17"/>
    </row>
    <row r="26" spans="2:47" ht="25" customHeight="1" x14ac:dyDescent="0.35">
      <c r="B26" s="48"/>
      <c r="C26" s="48"/>
      <c r="D26" s="49"/>
      <c r="E26" s="49"/>
      <c r="F26" s="49"/>
      <c r="G26" s="292">
        <f>D12</f>
        <v>80000</v>
      </c>
      <c r="H26" s="292"/>
      <c r="I26" s="290"/>
      <c r="J26" s="290"/>
      <c r="K26" s="291"/>
      <c r="L26" s="291"/>
      <c r="Q26" s="17"/>
      <c r="R26" s="17"/>
      <c r="S26" s="17"/>
      <c r="T26" s="17"/>
      <c r="U26" s="17"/>
      <c r="V26" s="17"/>
      <c r="W26" s="13"/>
      <c r="X26" s="13"/>
      <c r="Y26" s="17"/>
      <c r="Z26" s="17"/>
      <c r="AA26" s="17"/>
      <c r="AB26" s="17"/>
      <c r="AC26" s="17"/>
      <c r="AD26" s="17"/>
      <c r="AE26" s="17"/>
      <c r="AF26" s="17"/>
      <c r="AG26" s="17"/>
      <c r="AH26" s="17"/>
      <c r="AI26" s="17"/>
      <c r="AJ26" s="17"/>
      <c r="AK26" s="17"/>
      <c r="AL26" s="17"/>
      <c r="AM26" s="17"/>
      <c r="AN26" s="17"/>
      <c r="AO26" s="17"/>
      <c r="AP26" s="17"/>
      <c r="AQ26" s="17"/>
      <c r="AR26" s="17"/>
      <c r="AS26" s="17"/>
      <c r="AT26" s="17"/>
      <c r="AU26" s="17"/>
    </row>
    <row r="27" spans="2:47" ht="20" customHeight="1" x14ac:dyDescent="0.35">
      <c r="B27" s="50">
        <f t="shared" ref="B27:B90" si="0">IF(ROW()-ROW(A$27)+1 &gt; $D$19, "", ROW()-ROW(A$27)+1)</f>
        <v>1</v>
      </c>
      <c r="C27" s="51" cm="1">
        <f t="array" ref="C27">IF(ROW()-ROW(B$27)+1 &gt; $D$19, "",
_xlfn.SWITCH($D$15,
  "Monthly", EDATE($D$16, ROW()-ROW(B$27)),
  "Quarterly", EDATE($D$16, 3*(ROW()-ROW(B$27))),
  "Annually", EDATE($D$16, 12*(ROW()-ROW(B$27))),
  "Semi monthly", $D$16 + (ROW()-ROW(B$27))*15,
  "Bi weekly", $D$16 + (ROW()-ROW(B$27))*14,
  $D$16 + (ROW()-ROW(B$27))*30
))</f>
        <v>45658</v>
      </c>
      <c r="D27" s="52">
        <f>IF(B27="","",IF($D$8="Yes",ROUND($D$21,2),$D$21))</f>
        <v>429.46</v>
      </c>
      <c r="E27" s="52">
        <f>IF(B27="","",IF($D$7="Flat",($D$12*$D$13*$D$14)/$D$19,IF($D$8="Yes",ROUND(($G26*$D$13*$D$14)/$D$19,2),($G26*$D$13*$D$14)/$D$19)))</f>
        <v>333.33</v>
      </c>
      <c r="F27" s="52">
        <f>IF($B27="","",IF($D$7="Flat",IFERROR($D$12/$D$19,0),($D27-$E27)))</f>
        <v>96.13</v>
      </c>
      <c r="G27" s="293">
        <f>IFERROR(IF(B27="","",IF($D$8="Yes",ROUND(IF(B27=$D$19,0,ROUND($G26-$F27,2)),2),IF(B27=$D$19,0,ROUND($G26-$F27,2)))),"")</f>
        <v>79903.87</v>
      </c>
      <c r="H27" s="293"/>
      <c r="I27" s="53"/>
      <c r="J27" s="53"/>
      <c r="K27" s="53"/>
      <c r="L27" s="53"/>
      <c r="Q27" s="17"/>
      <c r="R27" s="17"/>
      <c r="S27" s="17"/>
      <c r="T27" s="17"/>
      <c r="U27" s="17"/>
      <c r="V27" s="17"/>
      <c r="W27" s="13"/>
      <c r="X27" s="13">
        <f>IF($D$8="Yes", (E27 + F27) - INT(E27 + F27), 0)</f>
        <v>0.45999999999997954</v>
      </c>
      <c r="Y27" s="17"/>
      <c r="Z27" s="17"/>
      <c r="AA27" s="17"/>
      <c r="AB27" s="17"/>
      <c r="AC27" s="17"/>
      <c r="AD27" s="17"/>
      <c r="AE27" s="17"/>
      <c r="AF27" s="17"/>
      <c r="AG27" s="17"/>
      <c r="AH27" s="17"/>
      <c r="AI27" s="17"/>
      <c r="AJ27" s="17"/>
      <c r="AK27" s="17"/>
      <c r="AL27" s="17"/>
      <c r="AM27" s="17"/>
      <c r="AN27" s="17"/>
      <c r="AO27" s="17"/>
      <c r="AP27" s="17"/>
      <c r="AQ27" s="17"/>
      <c r="AR27" s="17"/>
      <c r="AS27" s="17"/>
      <c r="AT27" s="17"/>
      <c r="AU27" s="17"/>
    </row>
    <row r="28" spans="2:47" ht="20" customHeight="1" x14ac:dyDescent="0.35">
      <c r="B28" s="50">
        <f t="shared" si="0"/>
        <v>2</v>
      </c>
      <c r="C28" s="51" cm="1">
        <f t="array" ref="C28">IF(ROW()-ROW(B$27)+1 &gt; $D$19, "",
_xlfn.SWITCH($D$15,
  "Monthly", EDATE($D$16, ROW()-ROW(B$27)),
  "Quarterly", EDATE($D$16, 3*(ROW()-ROW(B$27))),
  "Annually", EDATE($D$16, 12*(ROW()-ROW(B$27))),
  "Semi monthly", $D$16 + (ROW()-ROW(B$27))*15,
  "Bi weekly", $D$16 + (ROW()-ROW(B$27))*14,
  $D$16 + (ROW()-ROW(B$27))*30
))</f>
        <v>45689</v>
      </c>
      <c r="D28" s="52">
        <f t="shared" ref="D28:D91" si="1">IF(B28="","",IF($D$8="Yes",ROUND($D$21,2),$D$21))</f>
        <v>429.46</v>
      </c>
      <c r="E28" s="52">
        <f t="shared" ref="E28:E91" si="2">IF(B28="","",IF($D$7="Flat",($D$12*$D$13*$D$14)/$D$19,IF($D$8="Yes",ROUND(($G27*$D$13*$D$14)/$D$19,2),($G27*$D$13*$D$14)/$D$19)))</f>
        <v>332.93</v>
      </c>
      <c r="F28" s="52">
        <f t="shared" ref="F28:F91" si="3">IF($B28="","",IF($D$7="Flat",IFERROR($D$12/$D$19,0),($D28-$E28)))</f>
        <v>96.529999999999973</v>
      </c>
      <c r="G28" s="293">
        <f t="shared" ref="G28:G91" si="4">IFERROR(IF(B28="","",IF($D$8="Yes",ROUND(IF(B28=$D$19,0,ROUND($G27-$F28,2)),2),IF(B28=$D$19,0,ROUND($G27-$F28,2)))),"")</f>
        <v>79807.34</v>
      </c>
      <c r="H28" s="293"/>
      <c r="I28" s="53"/>
      <c r="J28" s="54"/>
      <c r="K28" s="53"/>
      <c r="L28" s="53"/>
      <c r="Q28" s="17"/>
      <c r="R28" s="17"/>
      <c r="S28" s="17"/>
      <c r="T28" s="17"/>
      <c r="U28" s="17"/>
      <c r="V28" s="17"/>
      <c r="W28" s="13"/>
      <c r="X28" s="13"/>
      <c r="Y28" s="17"/>
      <c r="Z28" s="17"/>
      <c r="AA28" s="17"/>
      <c r="AB28" s="17"/>
      <c r="AC28" s="17"/>
      <c r="AD28" s="17"/>
      <c r="AE28" s="17"/>
      <c r="AF28" s="17"/>
      <c r="AG28" s="17"/>
      <c r="AH28" s="17"/>
      <c r="AI28" s="17"/>
      <c r="AJ28" s="17"/>
      <c r="AK28" s="17"/>
      <c r="AL28" s="17"/>
      <c r="AM28" s="17"/>
      <c r="AN28" s="17"/>
      <c r="AO28" s="17"/>
      <c r="AP28" s="17"/>
      <c r="AQ28" s="17"/>
      <c r="AR28" s="17"/>
      <c r="AS28" s="17"/>
      <c r="AT28" s="17"/>
      <c r="AU28" s="17"/>
    </row>
    <row r="29" spans="2:47" ht="20" customHeight="1" x14ac:dyDescent="0.35">
      <c r="B29" s="50">
        <f t="shared" si="0"/>
        <v>3</v>
      </c>
      <c r="C29" s="51" cm="1">
        <f t="array" ref="C29">IF(ROW()-ROW(B$27)+1 &gt; $D$19, "",
_xlfn.SWITCH($D$15,
  "Monthly", EDATE($D$16, ROW()-ROW(B$27)),
  "Quarterly", EDATE($D$16, 3*(ROW()-ROW(B$27))),
  "Annually", EDATE($D$16, 12*(ROW()-ROW(B$27))),
  "Semi monthly", $D$16 + (ROW()-ROW(B$27))*15,
  "Bi weekly", $D$16 + (ROW()-ROW(B$27))*14,
  $D$16 + (ROW()-ROW(B$27))*30
))</f>
        <v>45717</v>
      </c>
      <c r="D29" s="52">
        <f t="shared" si="1"/>
        <v>429.46</v>
      </c>
      <c r="E29" s="52">
        <f t="shared" si="2"/>
        <v>332.53</v>
      </c>
      <c r="F29" s="52">
        <f t="shared" si="3"/>
        <v>96.93</v>
      </c>
      <c r="G29" s="293">
        <f t="shared" si="4"/>
        <v>79710.41</v>
      </c>
      <c r="H29" s="293"/>
      <c r="I29" s="53"/>
      <c r="J29" s="53"/>
      <c r="K29" s="53"/>
      <c r="L29" s="53"/>
      <c r="Q29" s="17"/>
      <c r="R29" s="17"/>
      <c r="S29" s="17"/>
      <c r="T29" s="17"/>
      <c r="U29" s="17"/>
      <c r="V29" s="17"/>
      <c r="W29" s="13"/>
      <c r="X29" s="13"/>
      <c r="Y29" s="17"/>
      <c r="Z29" s="17"/>
      <c r="AA29" s="17"/>
      <c r="AB29" s="17"/>
      <c r="AC29" s="17"/>
      <c r="AD29" s="17"/>
      <c r="AE29" s="17"/>
      <c r="AF29" s="17"/>
      <c r="AG29" s="17"/>
      <c r="AH29" s="17"/>
      <c r="AI29" s="17"/>
      <c r="AJ29" s="17"/>
      <c r="AK29" s="17"/>
      <c r="AL29" s="17"/>
      <c r="AM29" s="17"/>
      <c r="AN29" s="17"/>
      <c r="AO29" s="17"/>
      <c r="AP29" s="17"/>
      <c r="AQ29" s="17"/>
      <c r="AR29" s="17"/>
      <c r="AS29" s="17"/>
      <c r="AT29" s="17"/>
      <c r="AU29" s="17"/>
    </row>
    <row r="30" spans="2:47" ht="20" customHeight="1" x14ac:dyDescent="0.35">
      <c r="B30" s="50">
        <f t="shared" si="0"/>
        <v>4</v>
      </c>
      <c r="C30" s="51" cm="1">
        <f t="array" ref="C30">IF(ROW()-ROW(B$27)+1 &gt; $D$19, "",
_xlfn.SWITCH($D$15,
  "Monthly", EDATE($D$16, ROW()-ROW(B$27)),
  "Quarterly", EDATE($D$16, 3*(ROW()-ROW(B$27))),
  "Annually", EDATE($D$16, 12*(ROW()-ROW(B$27))),
  "Semi monthly", $D$16 + (ROW()-ROW(B$27))*15,
  "Bi weekly", $D$16 + (ROW()-ROW(B$27))*14,
  $D$16 + (ROW()-ROW(B$27))*30
))</f>
        <v>45748</v>
      </c>
      <c r="D30" s="52">
        <f t="shared" si="1"/>
        <v>429.46</v>
      </c>
      <c r="E30" s="52">
        <f t="shared" si="2"/>
        <v>332.13</v>
      </c>
      <c r="F30" s="52">
        <f t="shared" si="3"/>
        <v>97.329999999999984</v>
      </c>
      <c r="G30" s="293">
        <f t="shared" si="4"/>
        <v>79613.08</v>
      </c>
      <c r="H30" s="293"/>
      <c r="I30" s="53"/>
      <c r="J30" s="53"/>
      <c r="K30" s="53"/>
      <c r="L30" s="53"/>
      <c r="Q30" s="17"/>
      <c r="R30" s="17"/>
      <c r="S30" s="17"/>
      <c r="T30" s="17"/>
      <c r="U30" s="17"/>
      <c r="V30" s="17"/>
      <c r="W30" s="13"/>
      <c r="X30" s="13"/>
      <c r="Y30" s="17"/>
      <c r="Z30" s="17"/>
      <c r="AA30" s="17"/>
      <c r="AB30" s="17"/>
      <c r="AC30" s="17"/>
      <c r="AD30" s="17"/>
      <c r="AE30" s="17"/>
      <c r="AF30" s="17"/>
      <c r="AG30" s="17"/>
      <c r="AH30" s="17"/>
      <c r="AI30" s="17"/>
      <c r="AJ30" s="17"/>
      <c r="AK30" s="17"/>
      <c r="AL30" s="17"/>
      <c r="AM30" s="17"/>
      <c r="AN30" s="17"/>
      <c r="AO30" s="17"/>
      <c r="AP30" s="17"/>
      <c r="AQ30" s="17"/>
      <c r="AR30" s="17"/>
      <c r="AS30" s="17"/>
      <c r="AT30" s="17"/>
      <c r="AU30" s="17"/>
    </row>
    <row r="31" spans="2:47" ht="20" customHeight="1" x14ac:dyDescent="0.35">
      <c r="B31" s="50">
        <f t="shared" si="0"/>
        <v>5</v>
      </c>
      <c r="C31" s="51" cm="1">
        <f t="array" ref="C31">IF(ROW()-ROW(B$27)+1 &gt; $D$19, "",
_xlfn.SWITCH($D$15,
  "Monthly", EDATE($D$16, ROW()-ROW(B$27)),
  "Quarterly", EDATE($D$16, 3*(ROW()-ROW(B$27))),
  "Annually", EDATE($D$16, 12*(ROW()-ROW(B$27))),
  "Semi monthly", $D$16 + (ROW()-ROW(B$27))*15,
  "Bi weekly", $D$16 + (ROW()-ROW(B$27))*14,
  $D$16 + (ROW()-ROW(B$27))*30
))</f>
        <v>45778</v>
      </c>
      <c r="D31" s="52">
        <f t="shared" si="1"/>
        <v>429.46</v>
      </c>
      <c r="E31" s="52">
        <f t="shared" si="2"/>
        <v>331.72</v>
      </c>
      <c r="F31" s="52">
        <f t="shared" si="3"/>
        <v>97.739999999999952</v>
      </c>
      <c r="G31" s="293">
        <f t="shared" si="4"/>
        <v>79515.34</v>
      </c>
      <c r="H31" s="293"/>
      <c r="I31" s="53"/>
      <c r="J31" s="53"/>
      <c r="K31" s="53"/>
      <c r="L31" s="53"/>
      <c r="Q31" s="17"/>
      <c r="R31" s="17"/>
      <c r="S31" s="17"/>
      <c r="T31" s="17"/>
      <c r="U31" s="17"/>
      <c r="V31" s="17"/>
      <c r="W31" s="13"/>
      <c r="X31" s="13"/>
      <c r="Y31" s="17"/>
      <c r="Z31" s="17"/>
      <c r="AA31" s="17"/>
      <c r="AB31" s="17"/>
      <c r="AC31" s="17"/>
      <c r="AD31" s="17"/>
      <c r="AE31" s="17"/>
      <c r="AF31" s="17"/>
      <c r="AG31" s="17"/>
      <c r="AH31" s="17"/>
      <c r="AI31" s="17"/>
      <c r="AJ31" s="17"/>
      <c r="AK31" s="17"/>
      <c r="AL31" s="17"/>
      <c r="AM31" s="17"/>
      <c r="AN31" s="17"/>
      <c r="AO31" s="17"/>
      <c r="AP31" s="17"/>
      <c r="AQ31" s="17"/>
      <c r="AR31" s="17"/>
      <c r="AS31" s="17"/>
      <c r="AT31" s="17"/>
      <c r="AU31" s="17"/>
    </row>
    <row r="32" spans="2:47" ht="20" customHeight="1" x14ac:dyDescent="0.35">
      <c r="B32" s="50">
        <f t="shared" si="0"/>
        <v>6</v>
      </c>
      <c r="C32" s="51" cm="1">
        <f t="array" ref="C32">IF(ROW()-ROW(B$27)+1 &gt; $D$19, "",
_xlfn.SWITCH($D$15,
  "Monthly", EDATE($D$16, ROW()-ROW(B$27)),
  "Quarterly", EDATE($D$16, 3*(ROW()-ROW(B$27))),
  "Annually", EDATE($D$16, 12*(ROW()-ROW(B$27))),
  "Semi monthly", $D$16 + (ROW()-ROW(B$27))*15,
  "Bi weekly", $D$16 + (ROW()-ROW(B$27))*14,
  $D$16 + (ROW()-ROW(B$27))*30
))</f>
        <v>45809</v>
      </c>
      <c r="D32" s="52">
        <f t="shared" si="1"/>
        <v>429.46</v>
      </c>
      <c r="E32" s="52">
        <f t="shared" si="2"/>
        <v>331.31</v>
      </c>
      <c r="F32" s="52">
        <f t="shared" si="3"/>
        <v>98.149999999999977</v>
      </c>
      <c r="G32" s="293">
        <f t="shared" si="4"/>
        <v>79417.19</v>
      </c>
      <c r="H32" s="293"/>
      <c r="I32" s="53"/>
      <c r="J32" s="53"/>
      <c r="K32" s="53"/>
      <c r="L32" s="53"/>
      <c r="Q32" s="17"/>
      <c r="R32" s="17"/>
      <c r="S32" s="17"/>
      <c r="T32" s="17"/>
      <c r="U32" s="17"/>
      <c r="V32" s="17"/>
      <c r="W32" s="13"/>
      <c r="X32" s="13"/>
      <c r="Y32" s="17"/>
      <c r="Z32" s="17"/>
      <c r="AA32" s="17"/>
      <c r="AB32" s="17"/>
      <c r="AC32" s="17"/>
      <c r="AD32" s="17"/>
      <c r="AE32" s="17"/>
      <c r="AF32" s="17"/>
      <c r="AG32" s="17"/>
      <c r="AH32" s="17"/>
      <c r="AI32" s="17"/>
      <c r="AJ32" s="17"/>
      <c r="AK32" s="17"/>
      <c r="AL32" s="17"/>
      <c r="AM32" s="17"/>
      <c r="AN32" s="17"/>
      <c r="AO32" s="17"/>
      <c r="AP32" s="17"/>
      <c r="AQ32" s="17"/>
      <c r="AR32" s="17"/>
      <c r="AS32" s="17"/>
      <c r="AT32" s="17"/>
      <c r="AU32" s="17"/>
    </row>
    <row r="33" spans="2:65" ht="20" customHeight="1" x14ac:dyDescent="0.35">
      <c r="B33" s="50">
        <f t="shared" si="0"/>
        <v>7</v>
      </c>
      <c r="C33" s="51" cm="1">
        <f t="array" ref="C33">IF(ROW()-ROW(B$27)+1 &gt; $D$19, "",
_xlfn.SWITCH($D$15,
  "Monthly", EDATE($D$16, ROW()-ROW(B$27)),
  "Quarterly", EDATE($D$16, 3*(ROW()-ROW(B$27))),
  "Annually", EDATE($D$16, 12*(ROW()-ROW(B$27))),
  "Semi monthly", $D$16 + (ROW()-ROW(B$27))*15,
  "Bi weekly", $D$16 + (ROW()-ROW(B$27))*14,
  $D$16 + (ROW()-ROW(B$27))*30
))</f>
        <v>45839</v>
      </c>
      <c r="D33" s="52">
        <f t="shared" si="1"/>
        <v>429.46</v>
      </c>
      <c r="E33" s="52">
        <f t="shared" si="2"/>
        <v>330.9</v>
      </c>
      <c r="F33" s="52">
        <f t="shared" si="3"/>
        <v>98.56</v>
      </c>
      <c r="G33" s="293">
        <f t="shared" si="4"/>
        <v>79318.63</v>
      </c>
      <c r="H33" s="293"/>
      <c r="I33" s="53"/>
      <c r="J33" s="53"/>
      <c r="K33" s="53"/>
      <c r="L33" s="53"/>
      <c r="Q33" s="17"/>
      <c r="R33" s="17"/>
      <c r="S33" s="17"/>
      <c r="T33" s="17"/>
      <c r="U33" s="17"/>
      <c r="V33" s="17"/>
      <c r="W33" s="13"/>
      <c r="X33" s="13"/>
      <c r="Y33" s="17"/>
      <c r="Z33" s="17"/>
      <c r="AA33" s="17"/>
      <c r="AB33" s="17"/>
      <c r="AC33" s="17"/>
      <c r="AD33" s="17"/>
      <c r="AE33" s="17"/>
      <c r="AF33" s="17"/>
      <c r="AG33" s="17"/>
      <c r="AH33" s="17"/>
      <c r="AI33" s="17"/>
      <c r="AJ33" s="17"/>
      <c r="AK33" s="17"/>
      <c r="AL33" s="17"/>
      <c r="AM33" s="17"/>
      <c r="AN33" s="17"/>
      <c r="AO33" s="17"/>
      <c r="AP33" s="17"/>
      <c r="AQ33" s="17"/>
      <c r="AR33" s="17"/>
      <c r="AS33" s="17"/>
      <c r="AT33" s="17"/>
      <c r="AU33" s="17"/>
    </row>
    <row r="34" spans="2:65" ht="20" customHeight="1" x14ac:dyDescent="0.35">
      <c r="B34" s="50">
        <f t="shared" si="0"/>
        <v>8</v>
      </c>
      <c r="C34" s="51" cm="1">
        <f t="array" ref="C34">IF(ROW()-ROW(B$27)+1 &gt; $D$19, "",
_xlfn.SWITCH($D$15,
  "Monthly", EDATE($D$16, ROW()-ROW(B$27)),
  "Quarterly", EDATE($D$16, 3*(ROW()-ROW(B$27))),
  "Annually", EDATE($D$16, 12*(ROW()-ROW(B$27))),
  "Semi monthly", $D$16 + (ROW()-ROW(B$27))*15,
  "Bi weekly", $D$16 + (ROW()-ROW(B$27))*14,
  $D$16 + (ROW()-ROW(B$27))*30
))</f>
        <v>45870</v>
      </c>
      <c r="D34" s="52">
        <f t="shared" si="1"/>
        <v>429.46</v>
      </c>
      <c r="E34" s="52">
        <f t="shared" si="2"/>
        <v>330.49</v>
      </c>
      <c r="F34" s="52">
        <f t="shared" si="3"/>
        <v>98.96999999999997</v>
      </c>
      <c r="G34" s="293">
        <f t="shared" si="4"/>
        <v>79219.66</v>
      </c>
      <c r="H34" s="293"/>
      <c r="I34" s="53"/>
      <c r="J34" s="53"/>
      <c r="K34" s="53"/>
      <c r="L34" s="53"/>
      <c r="Q34" s="17"/>
      <c r="R34" s="17"/>
      <c r="S34" s="17"/>
      <c r="T34" s="17"/>
      <c r="U34" s="17"/>
      <c r="V34" s="17"/>
      <c r="W34" s="13"/>
      <c r="X34" s="13"/>
      <c r="Y34" s="17"/>
      <c r="Z34" s="17"/>
      <c r="AA34" s="17"/>
      <c r="AB34" s="17"/>
      <c r="AC34" s="17"/>
      <c r="AD34" s="17"/>
      <c r="AE34" s="17"/>
      <c r="AF34" s="17"/>
      <c r="AG34" s="17"/>
      <c r="AH34" s="17"/>
      <c r="AI34" s="17"/>
      <c r="AJ34" s="17"/>
      <c r="AK34" s="17"/>
      <c r="AL34" s="17"/>
      <c r="AM34" s="17"/>
      <c r="AN34" s="17"/>
      <c r="AO34" s="17"/>
      <c r="AP34" s="17"/>
      <c r="AQ34" s="17"/>
      <c r="AR34" s="17"/>
      <c r="AS34" s="17"/>
      <c r="AT34" s="17"/>
      <c r="AU34" s="17"/>
    </row>
    <row r="35" spans="2:65" ht="20" customHeight="1" x14ac:dyDescent="0.35">
      <c r="B35" s="50">
        <f t="shared" si="0"/>
        <v>9</v>
      </c>
      <c r="C35" s="51" cm="1">
        <f t="array" ref="C35">IF(ROW()-ROW(B$27)+1 &gt; $D$19, "",
_xlfn.SWITCH($D$15,
  "Monthly", EDATE($D$16, ROW()-ROW(B$27)),
  "Quarterly", EDATE($D$16, 3*(ROW()-ROW(B$27))),
  "Annually", EDATE($D$16, 12*(ROW()-ROW(B$27))),
  "Semi monthly", $D$16 + (ROW()-ROW(B$27))*15,
  "Bi weekly", $D$16 + (ROW()-ROW(B$27))*14,
  $D$16 + (ROW()-ROW(B$27))*30
))</f>
        <v>45901</v>
      </c>
      <c r="D35" s="52">
        <f t="shared" si="1"/>
        <v>429.46</v>
      </c>
      <c r="E35" s="52">
        <f t="shared" si="2"/>
        <v>330.08</v>
      </c>
      <c r="F35" s="52">
        <f t="shared" si="3"/>
        <v>99.38</v>
      </c>
      <c r="G35" s="293">
        <f t="shared" si="4"/>
        <v>79120.28</v>
      </c>
      <c r="H35" s="293"/>
      <c r="I35" s="53"/>
      <c r="J35" s="53"/>
      <c r="K35" s="53"/>
      <c r="L35" s="53"/>
      <c r="Q35" s="17"/>
      <c r="R35" s="17"/>
      <c r="S35" s="17"/>
      <c r="T35" s="17"/>
      <c r="U35" s="17"/>
      <c r="V35" s="17"/>
      <c r="W35" s="13"/>
      <c r="X35" s="13"/>
      <c r="Y35" s="17"/>
      <c r="Z35" s="17"/>
      <c r="AA35" s="17"/>
      <c r="AB35" s="17"/>
      <c r="AC35" s="17"/>
      <c r="AD35" s="17"/>
      <c r="AE35" s="17"/>
      <c r="AF35" s="17"/>
      <c r="AG35" s="17"/>
      <c r="AH35" s="17"/>
      <c r="AI35" s="17"/>
      <c r="AJ35" s="17"/>
      <c r="AK35" s="17"/>
      <c r="AL35" s="17"/>
      <c r="AM35" s="17"/>
      <c r="AN35" s="17"/>
      <c r="AO35" s="17"/>
      <c r="AP35" s="17"/>
      <c r="AQ35" s="17"/>
      <c r="AR35" s="17"/>
      <c r="AS35" s="17"/>
      <c r="AT35" s="17"/>
      <c r="AU35" s="17"/>
    </row>
    <row r="36" spans="2:65" ht="20" customHeight="1" x14ac:dyDescent="0.35">
      <c r="B36" s="50">
        <f t="shared" si="0"/>
        <v>10</v>
      </c>
      <c r="C36" s="51" cm="1">
        <f t="array" ref="C36">IF(ROW()-ROW(B$27)+1 &gt; $D$19, "",
_xlfn.SWITCH($D$15,
  "Monthly", EDATE($D$16, ROW()-ROW(B$27)),
  "Quarterly", EDATE($D$16, 3*(ROW()-ROW(B$27))),
  "Annually", EDATE($D$16, 12*(ROW()-ROW(B$27))),
  "Semi monthly", $D$16 + (ROW()-ROW(B$27))*15,
  "Bi weekly", $D$16 + (ROW()-ROW(B$27))*14,
  $D$16 + (ROW()-ROW(B$27))*30
))</f>
        <v>45931</v>
      </c>
      <c r="D36" s="52">
        <f t="shared" si="1"/>
        <v>429.46</v>
      </c>
      <c r="E36" s="52">
        <f t="shared" si="2"/>
        <v>329.67</v>
      </c>
      <c r="F36" s="52">
        <f t="shared" si="3"/>
        <v>99.789999999999964</v>
      </c>
      <c r="G36" s="293">
        <f t="shared" si="4"/>
        <v>79020.490000000005</v>
      </c>
      <c r="H36" s="293"/>
      <c r="I36" s="53"/>
      <c r="J36" s="53"/>
      <c r="K36" s="53"/>
      <c r="L36" s="53"/>
      <c r="Q36" s="17"/>
      <c r="R36" s="17"/>
      <c r="S36" s="17"/>
      <c r="T36" s="17"/>
      <c r="U36" s="17"/>
      <c r="V36" s="17"/>
      <c r="W36" s="13"/>
      <c r="X36" s="13"/>
      <c r="Y36" s="17"/>
      <c r="Z36" s="17"/>
      <c r="AA36" s="17"/>
      <c r="AB36" s="17"/>
      <c r="AC36" s="17"/>
      <c r="AD36" s="17"/>
      <c r="AE36" s="17"/>
      <c r="AF36" s="17"/>
      <c r="AG36" s="17"/>
      <c r="AH36" s="17"/>
      <c r="AI36" s="17"/>
      <c r="AJ36" s="17"/>
      <c r="AK36" s="17"/>
      <c r="AL36" s="17"/>
      <c r="AM36" s="17"/>
      <c r="AN36" s="17"/>
      <c r="AO36" s="17"/>
      <c r="AP36" s="17"/>
      <c r="AQ36" s="17"/>
      <c r="AR36" s="17"/>
      <c r="AS36" s="17"/>
      <c r="AT36" s="17"/>
      <c r="AU36" s="17"/>
      <c r="BM36" s="3" t="e">
        <f>IF(B39="", "", IF(K38 - K39 - I39 &lt;=#REF!, 0, K38 - K39 - I39))</f>
        <v>#REF!</v>
      </c>
    </row>
    <row r="37" spans="2:65" ht="20" customHeight="1" x14ac:dyDescent="0.35">
      <c r="B37" s="50">
        <f t="shared" si="0"/>
        <v>11</v>
      </c>
      <c r="C37" s="51" cm="1">
        <f t="array" ref="C37">IF(ROW()-ROW(B$27)+1 &gt; $D$19, "",
_xlfn.SWITCH($D$15,
  "Monthly", EDATE($D$16, ROW()-ROW(B$27)),
  "Quarterly", EDATE($D$16, 3*(ROW()-ROW(B$27))),
  "Annually", EDATE($D$16, 12*(ROW()-ROW(B$27))),
  "Semi monthly", $D$16 + (ROW()-ROW(B$27))*15,
  "Bi weekly", $D$16 + (ROW()-ROW(B$27))*14,
  $D$16 + (ROW()-ROW(B$27))*30
))</f>
        <v>45962</v>
      </c>
      <c r="D37" s="52">
        <f t="shared" si="1"/>
        <v>429.46</v>
      </c>
      <c r="E37" s="52">
        <f t="shared" si="2"/>
        <v>329.25</v>
      </c>
      <c r="F37" s="52">
        <f t="shared" si="3"/>
        <v>100.20999999999998</v>
      </c>
      <c r="G37" s="293">
        <f t="shared" si="4"/>
        <v>78920.28</v>
      </c>
      <c r="H37" s="293"/>
      <c r="I37" s="53"/>
      <c r="J37" s="53"/>
      <c r="K37" s="53"/>
      <c r="L37" s="53"/>
      <c r="Q37" s="17"/>
      <c r="R37" s="17"/>
      <c r="S37" s="17"/>
      <c r="T37" s="17"/>
      <c r="U37" s="17"/>
      <c r="V37" s="17"/>
      <c r="W37" s="13"/>
      <c r="X37" s="13"/>
      <c r="Y37" s="17"/>
      <c r="Z37" s="17"/>
      <c r="AA37" s="17"/>
      <c r="AB37" s="17"/>
      <c r="AC37" s="17"/>
      <c r="AD37" s="17"/>
      <c r="AE37" s="17"/>
      <c r="AF37" s="17"/>
      <c r="AG37" s="17"/>
      <c r="AH37" s="17"/>
      <c r="AI37" s="17"/>
      <c r="AJ37" s="17"/>
      <c r="AK37" s="17"/>
      <c r="AL37" s="17"/>
      <c r="AM37" s="17"/>
      <c r="AN37" s="17"/>
      <c r="AO37" s="17"/>
      <c r="AP37" s="17"/>
      <c r="AQ37" s="17"/>
      <c r="AR37" s="17"/>
      <c r="AS37" s="17"/>
      <c r="AT37" s="17"/>
      <c r="AU37" s="17"/>
    </row>
    <row r="38" spans="2:65" ht="20" customHeight="1" x14ac:dyDescent="0.35">
      <c r="B38" s="50">
        <f t="shared" si="0"/>
        <v>12</v>
      </c>
      <c r="C38" s="51" cm="1">
        <f t="array" ref="C38">IF(ROW()-ROW(B$27)+1 &gt; $D$19, "",
_xlfn.SWITCH($D$15,
  "Monthly", EDATE($D$16, ROW()-ROW(B$27)),
  "Quarterly", EDATE($D$16, 3*(ROW()-ROW(B$27))),
  "Annually", EDATE($D$16, 12*(ROW()-ROW(B$27))),
  "Semi monthly", $D$16 + (ROW()-ROW(B$27))*15,
  "Bi weekly", $D$16 + (ROW()-ROW(B$27))*14,
  $D$16 + (ROW()-ROW(B$27))*30
))</f>
        <v>45992</v>
      </c>
      <c r="D38" s="52">
        <f t="shared" si="1"/>
        <v>429.46</v>
      </c>
      <c r="E38" s="52">
        <f t="shared" si="2"/>
        <v>328.83</v>
      </c>
      <c r="F38" s="52">
        <f t="shared" si="3"/>
        <v>100.63</v>
      </c>
      <c r="G38" s="293">
        <f t="shared" si="4"/>
        <v>78819.649999999994</v>
      </c>
      <c r="H38" s="293"/>
      <c r="I38" s="53"/>
      <c r="J38" s="53"/>
      <c r="K38" s="53"/>
      <c r="L38" s="53"/>
      <c r="Q38" s="17"/>
      <c r="R38" s="17"/>
      <c r="S38" s="17"/>
      <c r="T38" s="17"/>
      <c r="U38" s="17"/>
      <c r="V38" s="17"/>
      <c r="W38" s="13"/>
      <c r="X38" s="13"/>
      <c r="Y38" s="17"/>
      <c r="Z38" s="17"/>
      <c r="AA38" s="17"/>
      <c r="AB38" s="17"/>
      <c r="AC38" s="17"/>
      <c r="AD38" s="17"/>
      <c r="AE38" s="17"/>
      <c r="AF38" s="17"/>
      <c r="AG38" s="17"/>
      <c r="AH38" s="17"/>
      <c r="AI38" s="17"/>
      <c r="AJ38" s="17"/>
      <c r="AK38" s="17"/>
      <c r="AL38" s="17"/>
      <c r="AM38" s="17"/>
      <c r="AN38" s="17"/>
      <c r="AO38" s="17"/>
      <c r="AP38" s="17"/>
      <c r="AQ38" s="17"/>
      <c r="AR38" s="17"/>
      <c r="AS38" s="17"/>
      <c r="AT38" s="17"/>
      <c r="AU38" s="17"/>
    </row>
    <row r="39" spans="2:65" ht="20" customHeight="1" x14ac:dyDescent="0.35">
      <c r="B39" s="50">
        <f t="shared" si="0"/>
        <v>13</v>
      </c>
      <c r="C39" s="51" cm="1">
        <f t="array" ref="C39">IF(ROW()-ROW(B$27)+1 &gt; $D$19, "",
_xlfn.SWITCH($D$15,
  "Monthly", EDATE($D$16, ROW()-ROW(B$27)),
  "Quarterly", EDATE($D$16, 3*(ROW()-ROW(B$27))),
  "Annually", EDATE($D$16, 12*(ROW()-ROW(B$27))),
  "Semi monthly", $D$16 + (ROW()-ROW(B$27))*15,
  "Bi weekly", $D$16 + (ROW()-ROW(B$27))*14,
  $D$16 + (ROW()-ROW(B$27))*30
))</f>
        <v>46023</v>
      </c>
      <c r="D39" s="52">
        <f t="shared" si="1"/>
        <v>429.46</v>
      </c>
      <c r="E39" s="52">
        <f t="shared" si="2"/>
        <v>328.42</v>
      </c>
      <c r="F39" s="52">
        <f t="shared" si="3"/>
        <v>101.03999999999996</v>
      </c>
      <c r="G39" s="293">
        <f t="shared" si="4"/>
        <v>78718.61</v>
      </c>
      <c r="H39" s="293"/>
      <c r="I39" s="53"/>
      <c r="J39" s="53"/>
      <c r="K39" s="53"/>
      <c r="L39" s="53"/>
      <c r="Q39" s="17"/>
      <c r="R39" s="17"/>
      <c r="S39" s="17"/>
      <c r="T39" s="17"/>
      <c r="U39" s="17"/>
      <c r="V39" s="17"/>
      <c r="W39" s="13"/>
      <c r="X39" s="13"/>
      <c r="Y39" s="17"/>
      <c r="Z39" s="17"/>
      <c r="AA39" s="17"/>
      <c r="AB39" s="17"/>
      <c r="AC39" s="17"/>
      <c r="AD39" s="17"/>
      <c r="AE39" s="17"/>
      <c r="AF39" s="17"/>
      <c r="AG39" s="17"/>
      <c r="AH39" s="17"/>
      <c r="AI39" s="17"/>
      <c r="AJ39" s="17"/>
      <c r="AK39" s="17"/>
      <c r="AL39" s="17"/>
      <c r="AM39" s="17"/>
      <c r="AN39" s="17"/>
      <c r="AO39" s="17"/>
      <c r="AP39" s="17"/>
      <c r="AQ39" s="17"/>
      <c r="AR39" s="17"/>
      <c r="AS39" s="17"/>
      <c r="AT39" s="17"/>
      <c r="AU39" s="17"/>
    </row>
    <row r="40" spans="2:65" ht="20" customHeight="1" x14ac:dyDescent="0.35">
      <c r="B40" s="50">
        <f t="shared" si="0"/>
        <v>14</v>
      </c>
      <c r="C40" s="51" cm="1">
        <f t="array" ref="C40">IF(ROW()-ROW(B$27)+1 &gt; $D$19, "",
_xlfn.SWITCH($D$15,
  "Monthly", EDATE($D$16, ROW()-ROW(B$27)),
  "Quarterly", EDATE($D$16, 3*(ROW()-ROW(B$27))),
  "Annually", EDATE($D$16, 12*(ROW()-ROW(B$27))),
  "Semi monthly", $D$16 + (ROW()-ROW(B$27))*15,
  "Bi weekly", $D$16 + (ROW()-ROW(B$27))*14,
  $D$16 + (ROW()-ROW(B$27))*30
))</f>
        <v>46054</v>
      </c>
      <c r="D40" s="52">
        <f t="shared" si="1"/>
        <v>429.46</v>
      </c>
      <c r="E40" s="52">
        <f t="shared" si="2"/>
        <v>327.99</v>
      </c>
      <c r="F40" s="52">
        <f t="shared" si="3"/>
        <v>101.46999999999997</v>
      </c>
      <c r="G40" s="293">
        <f t="shared" si="4"/>
        <v>78617.14</v>
      </c>
      <c r="H40" s="293"/>
      <c r="I40" s="53"/>
      <c r="J40" s="53"/>
      <c r="K40" s="53"/>
      <c r="L40" s="53"/>
      <c r="Q40" s="17"/>
      <c r="R40" s="17"/>
      <c r="S40" s="17"/>
      <c r="T40" s="17"/>
      <c r="U40" s="17"/>
      <c r="V40" s="17"/>
      <c r="W40" s="13"/>
      <c r="X40" s="13"/>
      <c r="Y40" s="17"/>
      <c r="Z40" s="17"/>
      <c r="AA40" s="17"/>
      <c r="AB40" s="17"/>
      <c r="AC40" s="17"/>
      <c r="AD40" s="17"/>
      <c r="AE40" s="17"/>
      <c r="AF40" s="17"/>
      <c r="AG40" s="17"/>
      <c r="AH40" s="17"/>
      <c r="AI40" s="17"/>
      <c r="AJ40" s="17"/>
      <c r="AK40" s="17"/>
      <c r="AL40" s="17"/>
      <c r="AM40" s="17"/>
      <c r="AN40" s="17"/>
      <c r="AO40" s="17"/>
      <c r="AP40" s="17"/>
      <c r="AQ40" s="17"/>
      <c r="AR40" s="17"/>
      <c r="AS40" s="17"/>
      <c r="AT40" s="17"/>
      <c r="AU40" s="17"/>
    </row>
    <row r="41" spans="2:65" ht="20" customHeight="1" x14ac:dyDescent="0.35">
      <c r="B41" s="50">
        <f t="shared" si="0"/>
        <v>15</v>
      </c>
      <c r="C41" s="51" cm="1">
        <f t="array" ref="C41">IF(ROW()-ROW(B$27)+1 &gt; $D$19, "",
_xlfn.SWITCH($D$15,
  "Monthly", EDATE($D$16, ROW()-ROW(B$27)),
  "Quarterly", EDATE($D$16, 3*(ROW()-ROW(B$27))),
  "Annually", EDATE($D$16, 12*(ROW()-ROW(B$27))),
  "Semi monthly", $D$16 + (ROW()-ROW(B$27))*15,
  "Bi weekly", $D$16 + (ROW()-ROW(B$27))*14,
  $D$16 + (ROW()-ROW(B$27))*30
))</f>
        <v>46082</v>
      </c>
      <c r="D41" s="52">
        <f t="shared" si="1"/>
        <v>429.46</v>
      </c>
      <c r="E41" s="52">
        <f t="shared" si="2"/>
        <v>327.57</v>
      </c>
      <c r="F41" s="52">
        <f t="shared" si="3"/>
        <v>101.88999999999999</v>
      </c>
      <c r="G41" s="293">
        <f t="shared" si="4"/>
        <v>78515.25</v>
      </c>
      <c r="H41" s="293"/>
      <c r="I41" s="53"/>
      <c r="J41" s="53"/>
      <c r="K41" s="53"/>
      <c r="L41" s="53"/>
      <c r="Q41" s="17"/>
      <c r="R41" s="17"/>
      <c r="S41" s="17"/>
      <c r="T41" s="17"/>
      <c r="U41" s="17"/>
      <c r="V41" s="17"/>
      <c r="W41" s="13"/>
      <c r="X41" s="13"/>
      <c r="Y41" s="17"/>
      <c r="Z41" s="17"/>
      <c r="AA41" s="17"/>
      <c r="AB41" s="17"/>
      <c r="AC41" s="17"/>
      <c r="AD41" s="17"/>
      <c r="AE41" s="17"/>
      <c r="AF41" s="17"/>
      <c r="AG41" s="17"/>
      <c r="AH41" s="17"/>
      <c r="AI41" s="17"/>
      <c r="AJ41" s="17"/>
      <c r="AK41" s="17"/>
      <c r="AL41" s="17"/>
      <c r="AM41" s="17"/>
      <c r="AN41" s="17"/>
      <c r="AO41" s="17"/>
      <c r="AP41" s="17"/>
      <c r="AQ41" s="17"/>
      <c r="AR41" s="17"/>
      <c r="AS41" s="17"/>
      <c r="AT41" s="17"/>
      <c r="AU41" s="17"/>
    </row>
    <row r="42" spans="2:65" ht="20" customHeight="1" x14ac:dyDescent="0.35">
      <c r="B42" s="50">
        <f t="shared" si="0"/>
        <v>16</v>
      </c>
      <c r="C42" s="51" cm="1">
        <f t="array" ref="C42">IF(ROW()-ROW(B$27)+1 &gt; $D$19, "",
_xlfn.SWITCH($D$15,
  "Monthly", EDATE($D$16, ROW()-ROW(B$27)),
  "Quarterly", EDATE($D$16, 3*(ROW()-ROW(B$27))),
  "Annually", EDATE($D$16, 12*(ROW()-ROW(B$27))),
  "Semi monthly", $D$16 + (ROW()-ROW(B$27))*15,
  "Bi weekly", $D$16 + (ROW()-ROW(B$27))*14,
  $D$16 + (ROW()-ROW(B$27))*30
))</f>
        <v>46113</v>
      </c>
      <c r="D42" s="52">
        <f t="shared" si="1"/>
        <v>429.46</v>
      </c>
      <c r="E42" s="52">
        <f t="shared" si="2"/>
        <v>327.14999999999998</v>
      </c>
      <c r="F42" s="52">
        <f t="shared" si="3"/>
        <v>102.31</v>
      </c>
      <c r="G42" s="293">
        <f t="shared" si="4"/>
        <v>78412.94</v>
      </c>
      <c r="H42" s="293"/>
      <c r="I42" s="53"/>
      <c r="J42" s="53"/>
      <c r="K42" s="53"/>
      <c r="L42" s="53"/>
      <c r="Q42" s="17"/>
      <c r="R42" s="17"/>
      <c r="S42" s="17"/>
      <c r="T42" s="17"/>
      <c r="U42" s="17"/>
      <c r="V42" s="17"/>
      <c r="W42" s="13"/>
      <c r="X42" s="13"/>
      <c r="Y42" s="17"/>
      <c r="Z42" s="17"/>
      <c r="AA42" s="17"/>
      <c r="AB42" s="17"/>
      <c r="AC42" s="17"/>
      <c r="AD42" s="17"/>
      <c r="AE42" s="17"/>
      <c r="AF42" s="17"/>
      <c r="AG42" s="17"/>
      <c r="AH42" s="17"/>
      <c r="AI42" s="17"/>
      <c r="AJ42" s="17"/>
      <c r="AK42" s="17"/>
      <c r="AL42" s="17"/>
      <c r="AM42" s="17"/>
      <c r="AN42" s="17"/>
      <c r="AO42" s="17"/>
      <c r="AP42" s="17"/>
      <c r="AQ42" s="17"/>
      <c r="AR42" s="17"/>
      <c r="AS42" s="17"/>
      <c r="AT42" s="17"/>
      <c r="AU42" s="17"/>
    </row>
    <row r="43" spans="2:65" ht="20" customHeight="1" x14ac:dyDescent="0.35">
      <c r="B43" s="50">
        <f t="shared" si="0"/>
        <v>17</v>
      </c>
      <c r="C43" s="51" cm="1">
        <f t="array" ref="C43">IF(ROW()-ROW(B$27)+1 &gt; $D$19, "",
_xlfn.SWITCH($D$15,
  "Monthly", EDATE($D$16, ROW()-ROW(B$27)),
  "Quarterly", EDATE($D$16, 3*(ROW()-ROW(B$27))),
  "Annually", EDATE($D$16, 12*(ROW()-ROW(B$27))),
  "Semi monthly", $D$16 + (ROW()-ROW(B$27))*15,
  "Bi weekly", $D$16 + (ROW()-ROW(B$27))*14,
  $D$16 + (ROW()-ROW(B$27))*30
))</f>
        <v>46143</v>
      </c>
      <c r="D43" s="52">
        <f t="shared" si="1"/>
        <v>429.46</v>
      </c>
      <c r="E43" s="52">
        <f t="shared" si="2"/>
        <v>326.72000000000003</v>
      </c>
      <c r="F43" s="52">
        <f t="shared" si="3"/>
        <v>102.73999999999995</v>
      </c>
      <c r="G43" s="293">
        <f t="shared" si="4"/>
        <v>78310.2</v>
      </c>
      <c r="H43" s="293"/>
      <c r="I43" s="53"/>
      <c r="J43" s="53"/>
      <c r="K43" s="53"/>
      <c r="L43" s="53"/>
      <c r="Q43" s="17"/>
      <c r="R43" s="17"/>
      <c r="S43" s="17"/>
      <c r="T43" s="17"/>
      <c r="U43" s="17"/>
      <c r="V43" s="17"/>
      <c r="W43" s="13"/>
      <c r="X43" s="13"/>
      <c r="Y43" s="17"/>
      <c r="Z43" s="17"/>
      <c r="AA43" s="17"/>
      <c r="AB43" s="17"/>
      <c r="AC43" s="17"/>
      <c r="AD43" s="17"/>
      <c r="AE43" s="17"/>
      <c r="AF43" s="17"/>
      <c r="AG43" s="17"/>
      <c r="AH43" s="17"/>
      <c r="AI43" s="17"/>
      <c r="AJ43" s="17"/>
      <c r="AK43" s="17"/>
      <c r="AL43" s="17"/>
      <c r="AM43" s="17"/>
      <c r="AN43" s="17"/>
      <c r="AO43" s="17"/>
      <c r="AP43" s="17"/>
      <c r="AQ43" s="17"/>
      <c r="AR43" s="17"/>
      <c r="AS43" s="17"/>
      <c r="AT43" s="17"/>
      <c r="AU43" s="17"/>
    </row>
    <row r="44" spans="2:65" ht="20" customHeight="1" x14ac:dyDescent="0.35">
      <c r="B44" s="50">
        <f t="shared" si="0"/>
        <v>18</v>
      </c>
      <c r="C44" s="51" cm="1">
        <f t="array" ref="C44">IF(ROW()-ROW(B$27)+1 &gt; $D$19, "",
_xlfn.SWITCH($D$15,
  "Monthly", EDATE($D$16, ROW()-ROW(B$27)),
  "Quarterly", EDATE($D$16, 3*(ROW()-ROW(B$27))),
  "Annually", EDATE($D$16, 12*(ROW()-ROW(B$27))),
  "Semi monthly", $D$16 + (ROW()-ROW(B$27))*15,
  "Bi weekly", $D$16 + (ROW()-ROW(B$27))*14,
  $D$16 + (ROW()-ROW(B$27))*30
))</f>
        <v>46174</v>
      </c>
      <c r="D44" s="52">
        <f t="shared" si="1"/>
        <v>429.46</v>
      </c>
      <c r="E44" s="52">
        <f t="shared" si="2"/>
        <v>326.29000000000002</v>
      </c>
      <c r="F44" s="52">
        <f t="shared" si="3"/>
        <v>103.16999999999996</v>
      </c>
      <c r="G44" s="293">
        <f t="shared" si="4"/>
        <v>78207.03</v>
      </c>
      <c r="H44" s="293"/>
      <c r="I44" s="53"/>
      <c r="J44" s="53"/>
      <c r="K44" s="53"/>
      <c r="L44" s="53"/>
      <c r="Q44" s="17"/>
      <c r="R44" s="17"/>
      <c r="S44" s="17"/>
      <c r="T44" s="17"/>
      <c r="U44" s="17"/>
      <c r="V44" s="17"/>
      <c r="W44" s="13"/>
      <c r="X44" s="13"/>
      <c r="Y44" s="17"/>
      <c r="Z44" s="17"/>
      <c r="AA44" s="17"/>
      <c r="AB44" s="17"/>
      <c r="AC44" s="17"/>
      <c r="AD44" s="17"/>
      <c r="AE44" s="17"/>
      <c r="AF44" s="17"/>
      <c r="AG44" s="17"/>
      <c r="AH44" s="17"/>
      <c r="AI44" s="17"/>
      <c r="AJ44" s="17"/>
      <c r="AK44" s="17"/>
      <c r="AL44" s="17"/>
      <c r="AM44" s="17"/>
      <c r="AN44" s="17"/>
      <c r="AO44" s="17"/>
      <c r="AP44" s="17"/>
      <c r="AQ44" s="17"/>
      <c r="AR44" s="17"/>
      <c r="AS44" s="17"/>
      <c r="AT44" s="17"/>
      <c r="AU44" s="17"/>
    </row>
    <row r="45" spans="2:65" ht="20" customHeight="1" x14ac:dyDescent="0.35">
      <c r="B45" s="50">
        <f t="shared" si="0"/>
        <v>19</v>
      </c>
      <c r="C45" s="51" cm="1">
        <f t="array" ref="C45">IF(ROW()-ROW(B$27)+1 &gt; $D$19, "",
_xlfn.SWITCH($D$15,
  "Monthly", EDATE($D$16, ROW()-ROW(B$27)),
  "Quarterly", EDATE($D$16, 3*(ROW()-ROW(B$27))),
  "Annually", EDATE($D$16, 12*(ROW()-ROW(B$27))),
  "Semi monthly", $D$16 + (ROW()-ROW(B$27))*15,
  "Bi weekly", $D$16 + (ROW()-ROW(B$27))*14,
  $D$16 + (ROW()-ROW(B$27))*30
))</f>
        <v>46204</v>
      </c>
      <c r="D45" s="52">
        <f t="shared" si="1"/>
        <v>429.46</v>
      </c>
      <c r="E45" s="52">
        <f t="shared" si="2"/>
        <v>325.86</v>
      </c>
      <c r="F45" s="52">
        <f t="shared" si="3"/>
        <v>103.59999999999997</v>
      </c>
      <c r="G45" s="293">
        <f t="shared" si="4"/>
        <v>78103.429999999993</v>
      </c>
      <c r="H45" s="293"/>
      <c r="I45" s="53"/>
      <c r="J45" s="53"/>
      <c r="K45" s="53"/>
      <c r="L45" s="53"/>
      <c r="Q45" s="17"/>
      <c r="R45" s="17"/>
      <c r="S45" s="17"/>
      <c r="T45" s="17"/>
      <c r="U45" s="17"/>
      <c r="V45" s="17"/>
      <c r="W45" s="13"/>
      <c r="X45" s="13"/>
      <c r="Y45" s="17"/>
      <c r="Z45" s="17"/>
      <c r="AA45" s="17"/>
      <c r="AB45" s="17"/>
      <c r="AC45" s="17"/>
      <c r="AD45" s="17"/>
      <c r="AE45" s="17"/>
      <c r="AF45" s="17"/>
      <c r="AG45" s="17"/>
      <c r="AH45" s="17"/>
      <c r="AI45" s="17"/>
      <c r="AJ45" s="17"/>
      <c r="AK45" s="17"/>
      <c r="AL45" s="17"/>
      <c r="AM45" s="17"/>
      <c r="AN45" s="17"/>
      <c r="AO45" s="17"/>
      <c r="AP45" s="17"/>
      <c r="AQ45" s="17"/>
      <c r="AR45" s="17"/>
      <c r="AS45" s="17"/>
      <c r="AT45" s="17"/>
      <c r="AU45" s="17"/>
    </row>
    <row r="46" spans="2:65" ht="20" customHeight="1" x14ac:dyDescent="0.35">
      <c r="B46" s="50">
        <f t="shared" si="0"/>
        <v>20</v>
      </c>
      <c r="C46" s="51" cm="1">
        <f t="array" ref="C46">IF(ROW()-ROW(B$27)+1 &gt; $D$19, "",
_xlfn.SWITCH($D$15,
  "Monthly", EDATE($D$16, ROW()-ROW(B$27)),
  "Quarterly", EDATE($D$16, 3*(ROW()-ROW(B$27))),
  "Annually", EDATE($D$16, 12*(ROW()-ROW(B$27))),
  "Semi monthly", $D$16 + (ROW()-ROW(B$27))*15,
  "Bi weekly", $D$16 + (ROW()-ROW(B$27))*14,
  $D$16 + (ROW()-ROW(B$27))*30
))</f>
        <v>46235</v>
      </c>
      <c r="D46" s="52">
        <f t="shared" si="1"/>
        <v>429.46</v>
      </c>
      <c r="E46" s="52">
        <f t="shared" si="2"/>
        <v>325.43</v>
      </c>
      <c r="F46" s="52">
        <f t="shared" si="3"/>
        <v>104.02999999999997</v>
      </c>
      <c r="G46" s="293">
        <f t="shared" si="4"/>
        <v>77999.399999999994</v>
      </c>
      <c r="H46" s="293"/>
      <c r="I46" s="53"/>
      <c r="J46" s="53"/>
      <c r="K46" s="53"/>
      <c r="L46" s="53"/>
      <c r="Q46" s="17"/>
      <c r="R46" s="17"/>
      <c r="S46" s="17"/>
      <c r="T46" s="17"/>
      <c r="U46" s="17"/>
      <c r="V46" s="17"/>
      <c r="W46" s="13"/>
      <c r="X46" s="13"/>
      <c r="Y46" s="17"/>
      <c r="Z46" s="17"/>
      <c r="AA46" s="17"/>
      <c r="AB46" s="17"/>
      <c r="AC46" s="17"/>
      <c r="AD46" s="17"/>
      <c r="AE46" s="17"/>
      <c r="AF46" s="17"/>
      <c r="AG46" s="17"/>
      <c r="AH46" s="17"/>
      <c r="AI46" s="17"/>
      <c r="AJ46" s="17"/>
      <c r="AK46" s="17"/>
      <c r="AL46" s="17"/>
      <c r="AM46" s="17"/>
      <c r="AN46" s="17"/>
      <c r="AO46" s="17"/>
      <c r="AP46" s="17"/>
      <c r="AQ46" s="17"/>
      <c r="AR46" s="17"/>
      <c r="AS46" s="17"/>
      <c r="AT46" s="17"/>
      <c r="AU46" s="17"/>
    </row>
    <row r="47" spans="2:65" ht="20" customHeight="1" x14ac:dyDescent="0.35">
      <c r="B47" s="50">
        <f t="shared" si="0"/>
        <v>21</v>
      </c>
      <c r="C47" s="51" cm="1">
        <f t="array" ref="C47">IF(ROW()-ROW(B$27)+1 &gt; $D$19, "",
_xlfn.SWITCH($D$15,
  "Monthly", EDATE($D$16, ROW()-ROW(B$27)),
  "Quarterly", EDATE($D$16, 3*(ROW()-ROW(B$27))),
  "Annually", EDATE($D$16, 12*(ROW()-ROW(B$27))),
  "Semi monthly", $D$16 + (ROW()-ROW(B$27))*15,
  "Bi weekly", $D$16 + (ROW()-ROW(B$27))*14,
  $D$16 + (ROW()-ROW(B$27))*30
))</f>
        <v>46266</v>
      </c>
      <c r="D47" s="52">
        <f t="shared" si="1"/>
        <v>429.46</v>
      </c>
      <c r="E47" s="52">
        <f t="shared" si="2"/>
        <v>325</v>
      </c>
      <c r="F47" s="52">
        <f t="shared" si="3"/>
        <v>104.45999999999998</v>
      </c>
      <c r="G47" s="293">
        <f t="shared" si="4"/>
        <v>77894.94</v>
      </c>
      <c r="H47" s="293"/>
      <c r="I47" s="53"/>
      <c r="J47" s="53"/>
      <c r="K47" s="53"/>
      <c r="L47" s="53"/>
      <c r="Q47" s="17"/>
      <c r="R47" s="17"/>
      <c r="S47" s="17"/>
      <c r="T47" s="17"/>
      <c r="U47" s="17"/>
      <c r="V47" s="17"/>
      <c r="W47" s="13"/>
      <c r="X47" s="13"/>
      <c r="Y47" s="17"/>
      <c r="Z47" s="17"/>
      <c r="AA47" s="17"/>
      <c r="AB47" s="17"/>
      <c r="AC47" s="17"/>
      <c r="AD47" s="17"/>
      <c r="AE47" s="17"/>
      <c r="AF47" s="17"/>
      <c r="AG47" s="17"/>
      <c r="AH47" s="17"/>
      <c r="AI47" s="17"/>
      <c r="AJ47" s="17"/>
      <c r="AK47" s="17"/>
      <c r="AL47" s="17"/>
      <c r="AM47" s="17"/>
      <c r="AN47" s="17"/>
      <c r="AO47" s="17"/>
      <c r="AP47" s="17"/>
      <c r="AQ47" s="17"/>
      <c r="AR47" s="17"/>
      <c r="AS47" s="17"/>
      <c r="AT47" s="17"/>
      <c r="AU47" s="17"/>
    </row>
    <row r="48" spans="2:65" ht="20" customHeight="1" x14ac:dyDescent="0.35">
      <c r="B48" s="50">
        <f t="shared" si="0"/>
        <v>22</v>
      </c>
      <c r="C48" s="51" cm="1">
        <f t="array" ref="C48">IF(ROW()-ROW(B$27)+1 &gt; $D$19, "",
_xlfn.SWITCH($D$15,
  "Monthly", EDATE($D$16, ROW()-ROW(B$27)),
  "Quarterly", EDATE($D$16, 3*(ROW()-ROW(B$27))),
  "Annually", EDATE($D$16, 12*(ROW()-ROW(B$27))),
  "Semi monthly", $D$16 + (ROW()-ROW(B$27))*15,
  "Bi weekly", $D$16 + (ROW()-ROW(B$27))*14,
  $D$16 + (ROW()-ROW(B$27))*30
))</f>
        <v>46296</v>
      </c>
      <c r="D48" s="52">
        <f t="shared" si="1"/>
        <v>429.46</v>
      </c>
      <c r="E48" s="52">
        <f t="shared" si="2"/>
        <v>324.56</v>
      </c>
      <c r="F48" s="52">
        <f t="shared" si="3"/>
        <v>104.89999999999998</v>
      </c>
      <c r="G48" s="293">
        <f t="shared" si="4"/>
        <v>77790.039999999994</v>
      </c>
      <c r="H48" s="293"/>
      <c r="I48" s="53"/>
      <c r="J48" s="53"/>
      <c r="K48" s="53"/>
      <c r="L48" s="53"/>
      <c r="Q48" s="17"/>
      <c r="R48" s="17"/>
      <c r="S48" s="17"/>
      <c r="T48" s="17"/>
      <c r="U48" s="17"/>
      <c r="V48" s="17"/>
      <c r="W48" s="13"/>
      <c r="X48" s="13"/>
      <c r="Y48" s="17"/>
      <c r="Z48" s="17"/>
      <c r="AA48" s="17"/>
      <c r="AB48" s="17"/>
      <c r="AC48" s="17"/>
      <c r="AD48" s="17"/>
      <c r="AE48" s="17"/>
      <c r="AF48" s="17"/>
      <c r="AG48" s="17"/>
      <c r="AH48" s="17"/>
      <c r="AI48" s="17"/>
      <c r="AJ48" s="17"/>
      <c r="AK48" s="17"/>
      <c r="AL48" s="17"/>
      <c r="AM48" s="17"/>
      <c r="AN48" s="17"/>
      <c r="AO48" s="17"/>
      <c r="AP48" s="17"/>
      <c r="AQ48" s="17"/>
      <c r="AR48" s="17"/>
      <c r="AS48" s="17"/>
      <c r="AT48" s="17"/>
      <c r="AU48" s="17"/>
    </row>
    <row r="49" spans="2:47" ht="20" customHeight="1" x14ac:dyDescent="0.35">
      <c r="B49" s="50">
        <f t="shared" si="0"/>
        <v>23</v>
      </c>
      <c r="C49" s="51" cm="1">
        <f t="array" ref="C49">IF(ROW()-ROW(B$27)+1 &gt; $D$19, "",
_xlfn.SWITCH($D$15,
  "Monthly", EDATE($D$16, ROW()-ROW(B$27)),
  "Quarterly", EDATE($D$16, 3*(ROW()-ROW(B$27))),
  "Annually", EDATE($D$16, 12*(ROW()-ROW(B$27))),
  "Semi monthly", $D$16 + (ROW()-ROW(B$27))*15,
  "Bi weekly", $D$16 + (ROW()-ROW(B$27))*14,
  $D$16 + (ROW()-ROW(B$27))*30
))</f>
        <v>46327</v>
      </c>
      <c r="D49" s="52">
        <f t="shared" si="1"/>
        <v>429.46</v>
      </c>
      <c r="E49" s="52">
        <f t="shared" si="2"/>
        <v>324.13</v>
      </c>
      <c r="F49" s="52">
        <f t="shared" si="3"/>
        <v>105.32999999999998</v>
      </c>
      <c r="G49" s="293">
        <f t="shared" si="4"/>
        <v>77684.710000000006</v>
      </c>
      <c r="H49" s="293"/>
      <c r="I49" s="53"/>
      <c r="J49" s="53"/>
      <c r="K49" s="53"/>
      <c r="L49" s="53"/>
      <c r="Q49" s="17"/>
      <c r="R49" s="17"/>
      <c r="S49" s="17"/>
      <c r="T49" s="17"/>
      <c r="U49" s="17"/>
      <c r="V49" s="17"/>
      <c r="W49" s="13"/>
      <c r="X49" s="13"/>
      <c r="Y49" s="17"/>
      <c r="Z49" s="17"/>
      <c r="AA49" s="17"/>
      <c r="AB49" s="17"/>
      <c r="AC49" s="17"/>
      <c r="AD49" s="17"/>
      <c r="AE49" s="17"/>
      <c r="AF49" s="17"/>
      <c r="AG49" s="17"/>
      <c r="AH49" s="17"/>
      <c r="AI49" s="17"/>
      <c r="AJ49" s="17"/>
      <c r="AK49" s="17"/>
      <c r="AL49" s="17"/>
      <c r="AM49" s="17"/>
      <c r="AN49" s="17"/>
      <c r="AO49" s="17"/>
      <c r="AP49" s="17"/>
      <c r="AQ49" s="17"/>
      <c r="AR49" s="17"/>
      <c r="AS49" s="17"/>
      <c r="AT49" s="17"/>
      <c r="AU49" s="17"/>
    </row>
    <row r="50" spans="2:47" ht="20" customHeight="1" x14ac:dyDescent="0.35">
      <c r="B50" s="50">
        <f t="shared" si="0"/>
        <v>24</v>
      </c>
      <c r="C50" s="51" cm="1">
        <f t="array" ref="C50">IF(ROW()-ROW(B$27)+1 &gt; $D$19, "",
_xlfn.SWITCH($D$15,
  "Monthly", EDATE($D$16, ROW()-ROW(B$27)),
  "Quarterly", EDATE($D$16, 3*(ROW()-ROW(B$27))),
  "Annually", EDATE($D$16, 12*(ROW()-ROW(B$27))),
  "Semi monthly", $D$16 + (ROW()-ROW(B$27))*15,
  "Bi weekly", $D$16 + (ROW()-ROW(B$27))*14,
  $D$16 + (ROW()-ROW(B$27))*30
))</f>
        <v>46357</v>
      </c>
      <c r="D50" s="52">
        <f t="shared" si="1"/>
        <v>429.46</v>
      </c>
      <c r="E50" s="52">
        <f t="shared" si="2"/>
        <v>323.69</v>
      </c>
      <c r="F50" s="52">
        <f t="shared" si="3"/>
        <v>105.76999999999998</v>
      </c>
      <c r="G50" s="293">
        <f t="shared" si="4"/>
        <v>77578.94</v>
      </c>
      <c r="H50" s="293"/>
      <c r="I50" s="53"/>
      <c r="J50" s="53"/>
      <c r="K50" s="53"/>
      <c r="L50" s="53"/>
      <c r="Q50" s="17"/>
      <c r="R50" s="17"/>
      <c r="S50" s="17"/>
      <c r="T50" s="17"/>
      <c r="U50" s="17"/>
      <c r="V50" s="17"/>
      <c r="W50" s="13"/>
      <c r="X50" s="13"/>
      <c r="Y50" s="17"/>
      <c r="Z50" s="17"/>
      <c r="AA50" s="17"/>
      <c r="AB50" s="17"/>
      <c r="AC50" s="17"/>
      <c r="AD50" s="17"/>
      <c r="AE50" s="17"/>
      <c r="AF50" s="17"/>
      <c r="AG50" s="17"/>
      <c r="AH50" s="17"/>
      <c r="AI50" s="17"/>
      <c r="AJ50" s="17"/>
      <c r="AK50" s="17"/>
      <c r="AL50" s="17"/>
      <c r="AM50" s="17"/>
      <c r="AN50" s="17"/>
      <c r="AO50" s="17"/>
      <c r="AP50" s="17"/>
      <c r="AQ50" s="17"/>
      <c r="AR50" s="17"/>
      <c r="AS50" s="17"/>
      <c r="AT50" s="17"/>
      <c r="AU50" s="17"/>
    </row>
    <row r="51" spans="2:47" ht="20" customHeight="1" x14ac:dyDescent="0.35">
      <c r="B51" s="50">
        <f t="shared" si="0"/>
        <v>25</v>
      </c>
      <c r="C51" s="51" cm="1">
        <f t="array" ref="C51">IF(ROW()-ROW(B$27)+1 &gt; $D$19, "",
_xlfn.SWITCH($D$15,
  "Monthly", EDATE($D$16, ROW()-ROW(B$27)),
  "Quarterly", EDATE($D$16, 3*(ROW()-ROW(B$27))),
  "Annually", EDATE($D$16, 12*(ROW()-ROW(B$27))),
  "Semi monthly", $D$16 + (ROW()-ROW(B$27))*15,
  "Bi weekly", $D$16 + (ROW()-ROW(B$27))*14,
  $D$16 + (ROW()-ROW(B$27))*30
))</f>
        <v>46388</v>
      </c>
      <c r="D51" s="52">
        <f t="shared" si="1"/>
        <v>429.46</v>
      </c>
      <c r="E51" s="52">
        <f t="shared" si="2"/>
        <v>323.25</v>
      </c>
      <c r="F51" s="52">
        <f t="shared" si="3"/>
        <v>106.20999999999998</v>
      </c>
      <c r="G51" s="293">
        <f t="shared" si="4"/>
        <v>77472.73</v>
      </c>
      <c r="H51" s="293"/>
      <c r="I51" s="53"/>
      <c r="J51" s="53"/>
      <c r="K51" s="53"/>
      <c r="L51" s="53"/>
      <c r="Q51" s="17"/>
      <c r="R51" s="17"/>
      <c r="S51" s="17"/>
      <c r="T51" s="17"/>
      <c r="U51" s="17"/>
      <c r="V51" s="17"/>
      <c r="W51" s="13"/>
      <c r="X51" s="13"/>
      <c r="Y51" s="17"/>
      <c r="Z51" s="17"/>
      <c r="AA51" s="17"/>
      <c r="AB51" s="17"/>
      <c r="AC51" s="17"/>
      <c r="AD51" s="17"/>
      <c r="AE51" s="17"/>
      <c r="AF51" s="17"/>
      <c r="AG51" s="17"/>
      <c r="AH51" s="17"/>
      <c r="AI51" s="17"/>
      <c r="AJ51" s="17"/>
      <c r="AK51" s="17"/>
      <c r="AL51" s="17"/>
      <c r="AM51" s="17"/>
      <c r="AN51" s="17"/>
      <c r="AO51" s="17"/>
      <c r="AP51" s="17"/>
      <c r="AQ51" s="17"/>
      <c r="AR51" s="17"/>
      <c r="AS51" s="17"/>
      <c r="AT51" s="17"/>
      <c r="AU51" s="17"/>
    </row>
    <row r="52" spans="2:47" ht="20" customHeight="1" x14ac:dyDescent="0.35">
      <c r="B52" s="50">
        <f t="shared" si="0"/>
        <v>26</v>
      </c>
      <c r="C52" s="51" cm="1">
        <f t="array" ref="C52">IF(ROW()-ROW(B$27)+1 &gt; $D$19, "",
_xlfn.SWITCH($D$15,
  "Monthly", EDATE($D$16, ROW()-ROW(B$27)),
  "Quarterly", EDATE($D$16, 3*(ROW()-ROW(B$27))),
  "Annually", EDATE($D$16, 12*(ROW()-ROW(B$27))),
  "Semi monthly", $D$16 + (ROW()-ROW(B$27))*15,
  "Bi weekly", $D$16 + (ROW()-ROW(B$27))*14,
  $D$16 + (ROW()-ROW(B$27))*30
))</f>
        <v>46419</v>
      </c>
      <c r="D52" s="52">
        <f t="shared" si="1"/>
        <v>429.46</v>
      </c>
      <c r="E52" s="52">
        <f t="shared" si="2"/>
        <v>322.8</v>
      </c>
      <c r="F52" s="52">
        <f t="shared" si="3"/>
        <v>106.65999999999997</v>
      </c>
      <c r="G52" s="293">
        <f t="shared" si="4"/>
        <v>77366.070000000007</v>
      </c>
      <c r="H52" s="293"/>
      <c r="I52" s="53"/>
      <c r="J52" s="53"/>
      <c r="K52" s="53"/>
      <c r="L52" s="53"/>
      <c r="Q52" s="17"/>
      <c r="R52" s="17"/>
      <c r="S52" s="17"/>
      <c r="T52" s="17"/>
      <c r="U52" s="17"/>
      <c r="V52" s="17"/>
      <c r="W52" s="13"/>
      <c r="X52" s="13"/>
      <c r="Y52" s="17"/>
      <c r="Z52" s="17"/>
      <c r="AA52" s="17"/>
      <c r="AB52" s="17"/>
      <c r="AC52" s="17"/>
      <c r="AD52" s="17"/>
      <c r="AE52" s="17"/>
      <c r="AF52" s="17"/>
      <c r="AG52" s="17"/>
      <c r="AH52" s="17"/>
      <c r="AI52" s="17"/>
      <c r="AJ52" s="17"/>
      <c r="AK52" s="17"/>
      <c r="AL52" s="17"/>
      <c r="AM52" s="17"/>
      <c r="AN52" s="17"/>
      <c r="AO52" s="17"/>
      <c r="AP52" s="17"/>
      <c r="AQ52" s="17"/>
      <c r="AR52" s="17"/>
      <c r="AS52" s="17"/>
      <c r="AT52" s="17"/>
      <c r="AU52" s="17"/>
    </row>
    <row r="53" spans="2:47" ht="20" customHeight="1" x14ac:dyDescent="0.35">
      <c r="B53" s="50">
        <f t="shared" si="0"/>
        <v>27</v>
      </c>
      <c r="C53" s="51" cm="1">
        <f t="array" ref="C53">IF(ROW()-ROW(B$27)+1 &gt; $D$19, "",
_xlfn.SWITCH($D$15,
  "Monthly", EDATE($D$16, ROW()-ROW(B$27)),
  "Quarterly", EDATE($D$16, 3*(ROW()-ROW(B$27))),
  "Annually", EDATE($D$16, 12*(ROW()-ROW(B$27))),
  "Semi monthly", $D$16 + (ROW()-ROW(B$27))*15,
  "Bi weekly", $D$16 + (ROW()-ROW(B$27))*14,
  $D$16 + (ROW()-ROW(B$27))*30
))</f>
        <v>46447</v>
      </c>
      <c r="D53" s="52">
        <f t="shared" si="1"/>
        <v>429.46</v>
      </c>
      <c r="E53" s="52">
        <f t="shared" si="2"/>
        <v>322.36</v>
      </c>
      <c r="F53" s="52">
        <f t="shared" si="3"/>
        <v>107.09999999999997</v>
      </c>
      <c r="G53" s="293">
        <f t="shared" si="4"/>
        <v>77258.97</v>
      </c>
      <c r="H53" s="293"/>
      <c r="I53" s="53"/>
      <c r="J53" s="53"/>
      <c r="K53" s="53"/>
      <c r="L53" s="53"/>
      <c r="Q53" s="17"/>
      <c r="R53" s="17"/>
      <c r="S53" s="17"/>
      <c r="T53" s="17"/>
      <c r="U53" s="17"/>
      <c r="V53" s="17"/>
      <c r="W53" s="13"/>
      <c r="X53" s="13"/>
      <c r="Y53" s="17"/>
      <c r="Z53" s="17"/>
      <c r="AA53" s="17"/>
      <c r="AB53" s="17"/>
      <c r="AC53" s="17"/>
      <c r="AD53" s="17"/>
      <c r="AE53" s="17"/>
      <c r="AF53" s="17"/>
      <c r="AG53" s="17"/>
      <c r="AH53" s="17"/>
      <c r="AI53" s="17"/>
      <c r="AJ53" s="17"/>
      <c r="AK53" s="17"/>
      <c r="AL53" s="17"/>
      <c r="AM53" s="17"/>
      <c r="AN53" s="17"/>
      <c r="AO53" s="17"/>
      <c r="AP53" s="17"/>
      <c r="AQ53" s="17"/>
      <c r="AR53" s="17"/>
      <c r="AS53" s="17"/>
      <c r="AT53" s="17"/>
      <c r="AU53" s="17"/>
    </row>
    <row r="54" spans="2:47" ht="20" customHeight="1" x14ac:dyDescent="0.35">
      <c r="B54" s="50">
        <f t="shared" si="0"/>
        <v>28</v>
      </c>
      <c r="C54" s="51" cm="1">
        <f t="array" ref="C54">IF(ROW()-ROW(B$27)+1 &gt; $D$19, "",
_xlfn.SWITCH($D$15,
  "Monthly", EDATE($D$16, ROW()-ROW(B$27)),
  "Quarterly", EDATE($D$16, 3*(ROW()-ROW(B$27))),
  "Annually", EDATE($D$16, 12*(ROW()-ROW(B$27))),
  "Semi monthly", $D$16 + (ROW()-ROW(B$27))*15,
  "Bi weekly", $D$16 + (ROW()-ROW(B$27))*14,
  $D$16 + (ROW()-ROW(B$27))*30
))</f>
        <v>46478</v>
      </c>
      <c r="D54" s="52">
        <f t="shared" si="1"/>
        <v>429.46</v>
      </c>
      <c r="E54" s="52">
        <f t="shared" si="2"/>
        <v>321.91000000000003</v>
      </c>
      <c r="F54" s="52">
        <f t="shared" si="3"/>
        <v>107.54999999999995</v>
      </c>
      <c r="G54" s="293">
        <f t="shared" si="4"/>
        <v>77151.42</v>
      </c>
      <c r="H54" s="293"/>
      <c r="I54" s="53"/>
      <c r="J54" s="53"/>
      <c r="K54" s="53"/>
      <c r="L54" s="53"/>
      <c r="Q54" s="17"/>
      <c r="R54" s="17"/>
      <c r="S54" s="17"/>
      <c r="T54" s="17"/>
      <c r="U54" s="17"/>
      <c r="V54" s="17"/>
      <c r="W54" s="13"/>
      <c r="X54" s="13"/>
      <c r="Y54" s="17"/>
      <c r="Z54" s="17"/>
      <c r="AA54" s="17"/>
      <c r="AB54" s="17"/>
      <c r="AC54" s="17"/>
      <c r="AD54" s="17"/>
      <c r="AE54" s="17"/>
      <c r="AF54" s="17"/>
      <c r="AG54" s="17"/>
      <c r="AH54" s="17"/>
      <c r="AI54" s="17"/>
      <c r="AJ54" s="17"/>
      <c r="AK54" s="17"/>
      <c r="AL54" s="17"/>
      <c r="AM54" s="17"/>
      <c r="AN54" s="17"/>
      <c r="AO54" s="17"/>
      <c r="AP54" s="17"/>
      <c r="AQ54" s="17"/>
      <c r="AR54" s="17"/>
      <c r="AS54" s="17"/>
      <c r="AT54" s="17"/>
      <c r="AU54" s="17"/>
    </row>
    <row r="55" spans="2:47" ht="20" customHeight="1" x14ac:dyDescent="0.35">
      <c r="B55" s="50">
        <f t="shared" si="0"/>
        <v>29</v>
      </c>
      <c r="C55" s="51" cm="1">
        <f t="array" ref="C55">IF(ROW()-ROW(B$27)+1 &gt; $D$19, "",
_xlfn.SWITCH($D$15,
  "Monthly", EDATE($D$16, ROW()-ROW(B$27)),
  "Quarterly", EDATE($D$16, 3*(ROW()-ROW(B$27))),
  "Annually", EDATE($D$16, 12*(ROW()-ROW(B$27))),
  "Semi monthly", $D$16 + (ROW()-ROW(B$27))*15,
  "Bi weekly", $D$16 + (ROW()-ROW(B$27))*14,
  $D$16 + (ROW()-ROW(B$27))*30
))</f>
        <v>46508</v>
      </c>
      <c r="D55" s="52">
        <f t="shared" si="1"/>
        <v>429.46</v>
      </c>
      <c r="E55" s="52">
        <f t="shared" si="2"/>
        <v>321.45999999999998</v>
      </c>
      <c r="F55" s="52">
        <f t="shared" si="3"/>
        <v>108</v>
      </c>
      <c r="G55" s="293">
        <f t="shared" si="4"/>
        <v>77043.42</v>
      </c>
      <c r="H55" s="293"/>
      <c r="I55" s="53"/>
      <c r="J55" s="53"/>
      <c r="K55" s="53"/>
      <c r="L55" s="53"/>
      <c r="Q55" s="17"/>
      <c r="R55" s="17"/>
      <c r="S55" s="17"/>
      <c r="T55" s="17"/>
      <c r="U55" s="17"/>
      <c r="V55" s="17"/>
      <c r="W55" s="13"/>
      <c r="X55" s="13"/>
      <c r="Y55" s="17"/>
      <c r="Z55" s="17"/>
      <c r="AA55" s="17"/>
      <c r="AB55" s="17"/>
      <c r="AC55" s="17"/>
      <c r="AD55" s="17"/>
      <c r="AE55" s="17"/>
      <c r="AF55" s="17"/>
      <c r="AG55" s="17"/>
      <c r="AH55" s="17"/>
      <c r="AI55" s="17"/>
      <c r="AJ55" s="17"/>
      <c r="AK55" s="17"/>
      <c r="AL55" s="17"/>
      <c r="AM55" s="17"/>
      <c r="AN55" s="17"/>
      <c r="AO55" s="17"/>
      <c r="AP55" s="17"/>
      <c r="AQ55" s="17"/>
      <c r="AR55" s="17"/>
      <c r="AS55" s="17"/>
      <c r="AT55" s="17"/>
      <c r="AU55" s="17"/>
    </row>
    <row r="56" spans="2:47" ht="20" customHeight="1" x14ac:dyDescent="0.35">
      <c r="B56" s="50">
        <f t="shared" si="0"/>
        <v>30</v>
      </c>
      <c r="C56" s="51" cm="1">
        <f t="array" ref="C56">IF(ROW()-ROW(B$27)+1 &gt; $D$19, "",
_xlfn.SWITCH($D$15,
  "Monthly", EDATE($D$16, ROW()-ROW(B$27)),
  "Quarterly", EDATE($D$16, 3*(ROW()-ROW(B$27))),
  "Annually", EDATE($D$16, 12*(ROW()-ROW(B$27))),
  "Semi monthly", $D$16 + (ROW()-ROW(B$27))*15,
  "Bi weekly", $D$16 + (ROW()-ROW(B$27))*14,
  $D$16 + (ROW()-ROW(B$27))*30
))</f>
        <v>46539</v>
      </c>
      <c r="D56" s="52">
        <f t="shared" si="1"/>
        <v>429.46</v>
      </c>
      <c r="E56" s="52">
        <f t="shared" si="2"/>
        <v>321.01</v>
      </c>
      <c r="F56" s="52">
        <f t="shared" si="3"/>
        <v>108.44999999999999</v>
      </c>
      <c r="G56" s="293">
        <f t="shared" si="4"/>
        <v>76934.97</v>
      </c>
      <c r="H56" s="293"/>
      <c r="I56" s="53"/>
      <c r="J56" s="53"/>
      <c r="K56" s="53"/>
      <c r="L56" s="53"/>
      <c r="Q56" s="17"/>
      <c r="R56" s="17"/>
      <c r="S56" s="17"/>
      <c r="T56" s="17"/>
      <c r="U56" s="17"/>
      <c r="V56" s="17"/>
      <c r="W56" s="13"/>
      <c r="X56" s="13"/>
      <c r="Y56" s="17"/>
      <c r="Z56" s="17"/>
      <c r="AA56" s="17"/>
      <c r="AB56" s="17"/>
      <c r="AC56" s="17"/>
      <c r="AD56" s="17"/>
      <c r="AE56" s="17"/>
      <c r="AF56" s="17"/>
      <c r="AG56" s="17"/>
      <c r="AH56" s="17"/>
      <c r="AI56" s="17"/>
      <c r="AJ56" s="17"/>
      <c r="AK56" s="17"/>
      <c r="AL56" s="17"/>
      <c r="AM56" s="17"/>
      <c r="AN56" s="17"/>
      <c r="AO56" s="17"/>
      <c r="AP56" s="17"/>
      <c r="AQ56" s="17"/>
      <c r="AR56" s="17"/>
      <c r="AS56" s="17"/>
      <c r="AT56" s="17"/>
      <c r="AU56" s="17"/>
    </row>
    <row r="57" spans="2:47" ht="20" customHeight="1" x14ac:dyDescent="0.35">
      <c r="B57" s="50">
        <f t="shared" si="0"/>
        <v>31</v>
      </c>
      <c r="C57" s="51" cm="1">
        <f t="array" ref="C57">IF(ROW()-ROW(B$27)+1 &gt; $D$19, "",
_xlfn.SWITCH($D$15,
  "Monthly", EDATE($D$16, ROW()-ROW(B$27)),
  "Quarterly", EDATE($D$16, 3*(ROW()-ROW(B$27))),
  "Annually", EDATE($D$16, 12*(ROW()-ROW(B$27))),
  "Semi monthly", $D$16 + (ROW()-ROW(B$27))*15,
  "Bi weekly", $D$16 + (ROW()-ROW(B$27))*14,
  $D$16 + (ROW()-ROW(B$27))*30
))</f>
        <v>46569</v>
      </c>
      <c r="D57" s="52">
        <f t="shared" si="1"/>
        <v>429.46</v>
      </c>
      <c r="E57" s="52">
        <f t="shared" si="2"/>
        <v>320.56</v>
      </c>
      <c r="F57" s="52">
        <f t="shared" si="3"/>
        <v>108.89999999999998</v>
      </c>
      <c r="G57" s="293">
        <f t="shared" si="4"/>
        <v>76826.070000000007</v>
      </c>
      <c r="H57" s="293"/>
      <c r="I57" s="53"/>
      <c r="J57" s="53"/>
      <c r="K57" s="53"/>
      <c r="L57" s="53"/>
      <c r="Q57" s="17"/>
      <c r="R57" s="17"/>
      <c r="S57" s="17"/>
      <c r="T57" s="17"/>
      <c r="U57" s="17"/>
      <c r="V57" s="17"/>
      <c r="W57" s="13"/>
      <c r="X57" s="13"/>
      <c r="Y57" s="17"/>
      <c r="Z57" s="17"/>
      <c r="AA57" s="17"/>
      <c r="AB57" s="17"/>
      <c r="AC57" s="17"/>
      <c r="AD57" s="17"/>
      <c r="AE57" s="17"/>
      <c r="AF57" s="17"/>
      <c r="AG57" s="17"/>
      <c r="AH57" s="17"/>
      <c r="AI57" s="17"/>
      <c r="AJ57" s="17"/>
      <c r="AK57" s="17"/>
      <c r="AL57" s="17"/>
      <c r="AM57" s="17"/>
      <c r="AN57" s="17"/>
      <c r="AO57" s="17"/>
      <c r="AP57" s="17"/>
      <c r="AQ57" s="17"/>
      <c r="AR57" s="17"/>
      <c r="AS57" s="17"/>
      <c r="AT57" s="17"/>
      <c r="AU57" s="17"/>
    </row>
    <row r="58" spans="2:47" ht="20" customHeight="1" x14ac:dyDescent="0.35">
      <c r="B58" s="50">
        <f t="shared" si="0"/>
        <v>32</v>
      </c>
      <c r="C58" s="51" cm="1">
        <f t="array" ref="C58">IF(ROW()-ROW(B$27)+1 &gt; $D$19, "",
_xlfn.SWITCH($D$15,
  "Monthly", EDATE($D$16, ROW()-ROW(B$27)),
  "Quarterly", EDATE($D$16, 3*(ROW()-ROW(B$27))),
  "Annually", EDATE($D$16, 12*(ROW()-ROW(B$27))),
  "Semi monthly", $D$16 + (ROW()-ROW(B$27))*15,
  "Bi weekly", $D$16 + (ROW()-ROW(B$27))*14,
  $D$16 + (ROW()-ROW(B$27))*30
))</f>
        <v>46600</v>
      </c>
      <c r="D58" s="52">
        <f t="shared" si="1"/>
        <v>429.46</v>
      </c>
      <c r="E58" s="52">
        <f t="shared" si="2"/>
        <v>320.11</v>
      </c>
      <c r="F58" s="52">
        <f t="shared" si="3"/>
        <v>109.34999999999997</v>
      </c>
      <c r="G58" s="293">
        <f t="shared" si="4"/>
        <v>76716.72</v>
      </c>
      <c r="H58" s="293"/>
      <c r="I58" s="53"/>
      <c r="J58" s="53"/>
      <c r="K58" s="53"/>
      <c r="L58" s="53"/>
      <c r="Q58" s="17"/>
      <c r="R58" s="17"/>
      <c r="S58" s="17"/>
      <c r="T58" s="17"/>
      <c r="U58" s="17"/>
      <c r="V58" s="17"/>
      <c r="W58" s="13"/>
      <c r="X58" s="13"/>
      <c r="Y58" s="17"/>
      <c r="Z58" s="17"/>
      <c r="AA58" s="17"/>
      <c r="AB58" s="17"/>
      <c r="AC58" s="17"/>
      <c r="AD58" s="17"/>
      <c r="AE58" s="17"/>
      <c r="AF58" s="17"/>
      <c r="AG58" s="17"/>
      <c r="AH58" s="17"/>
      <c r="AI58" s="17"/>
      <c r="AJ58" s="17"/>
      <c r="AK58" s="17"/>
      <c r="AL58" s="17"/>
      <c r="AM58" s="17"/>
      <c r="AN58" s="17"/>
      <c r="AO58" s="17"/>
      <c r="AP58" s="17"/>
      <c r="AQ58" s="17"/>
      <c r="AR58" s="17"/>
      <c r="AS58" s="17"/>
      <c r="AT58" s="17"/>
      <c r="AU58" s="17"/>
    </row>
    <row r="59" spans="2:47" ht="20" customHeight="1" x14ac:dyDescent="0.35">
      <c r="B59" s="50">
        <f t="shared" si="0"/>
        <v>33</v>
      </c>
      <c r="C59" s="51" cm="1">
        <f t="array" ref="C59">IF(ROW()-ROW(B$27)+1 &gt; $D$19, "",
_xlfn.SWITCH($D$15,
  "Monthly", EDATE($D$16, ROW()-ROW(B$27)),
  "Quarterly", EDATE($D$16, 3*(ROW()-ROW(B$27))),
  "Annually", EDATE($D$16, 12*(ROW()-ROW(B$27))),
  "Semi monthly", $D$16 + (ROW()-ROW(B$27))*15,
  "Bi weekly", $D$16 + (ROW()-ROW(B$27))*14,
  $D$16 + (ROW()-ROW(B$27))*30
))</f>
        <v>46631</v>
      </c>
      <c r="D59" s="52">
        <f t="shared" si="1"/>
        <v>429.46</v>
      </c>
      <c r="E59" s="52">
        <f t="shared" si="2"/>
        <v>319.64999999999998</v>
      </c>
      <c r="F59" s="52">
        <f t="shared" si="3"/>
        <v>109.81</v>
      </c>
      <c r="G59" s="293">
        <f t="shared" si="4"/>
        <v>76606.91</v>
      </c>
      <c r="H59" s="293"/>
      <c r="I59" s="53"/>
      <c r="J59" s="53"/>
      <c r="K59" s="53"/>
      <c r="L59" s="53"/>
      <c r="Q59" s="17"/>
      <c r="R59" s="17"/>
      <c r="S59" s="17"/>
      <c r="T59" s="17"/>
      <c r="U59" s="17"/>
      <c r="V59" s="17"/>
      <c r="W59" s="13"/>
      <c r="X59" s="13"/>
      <c r="Y59" s="17"/>
      <c r="Z59" s="17"/>
      <c r="AA59" s="17"/>
      <c r="AB59" s="17"/>
      <c r="AC59" s="17"/>
      <c r="AD59" s="17"/>
      <c r="AE59" s="17"/>
      <c r="AF59" s="17"/>
      <c r="AG59" s="17"/>
      <c r="AH59" s="17"/>
      <c r="AI59" s="17"/>
      <c r="AJ59" s="17"/>
      <c r="AK59" s="17"/>
      <c r="AL59" s="17"/>
      <c r="AM59" s="17"/>
      <c r="AN59" s="17"/>
      <c r="AO59" s="17"/>
      <c r="AP59" s="17"/>
      <c r="AQ59" s="17"/>
      <c r="AR59" s="17"/>
      <c r="AS59" s="17"/>
      <c r="AT59" s="17"/>
      <c r="AU59" s="17"/>
    </row>
    <row r="60" spans="2:47" ht="20" customHeight="1" x14ac:dyDescent="0.35">
      <c r="B60" s="50">
        <f t="shared" si="0"/>
        <v>34</v>
      </c>
      <c r="C60" s="51" cm="1">
        <f t="array" ref="C60">IF(ROW()-ROW(B$27)+1 &gt; $D$19, "",
_xlfn.SWITCH($D$15,
  "Monthly", EDATE($D$16, ROW()-ROW(B$27)),
  "Quarterly", EDATE($D$16, 3*(ROW()-ROW(B$27))),
  "Annually", EDATE($D$16, 12*(ROW()-ROW(B$27))),
  "Semi monthly", $D$16 + (ROW()-ROW(B$27))*15,
  "Bi weekly", $D$16 + (ROW()-ROW(B$27))*14,
  $D$16 + (ROW()-ROW(B$27))*30
))</f>
        <v>46661</v>
      </c>
      <c r="D60" s="52">
        <f t="shared" si="1"/>
        <v>429.46</v>
      </c>
      <c r="E60" s="52">
        <f t="shared" si="2"/>
        <v>319.2</v>
      </c>
      <c r="F60" s="52">
        <f t="shared" si="3"/>
        <v>110.25999999999999</v>
      </c>
      <c r="G60" s="293">
        <f t="shared" si="4"/>
        <v>76496.649999999994</v>
      </c>
      <c r="H60" s="293"/>
      <c r="I60" s="53"/>
      <c r="J60" s="53"/>
      <c r="K60" s="53"/>
      <c r="L60" s="53"/>
      <c r="Q60" s="17"/>
      <c r="R60" s="17"/>
      <c r="S60" s="17"/>
      <c r="T60" s="17"/>
      <c r="U60" s="17"/>
      <c r="V60" s="17"/>
      <c r="W60" s="13"/>
      <c r="X60" s="13"/>
      <c r="Y60" s="17"/>
      <c r="Z60" s="17"/>
      <c r="AA60" s="17"/>
      <c r="AB60" s="17"/>
      <c r="AC60" s="17"/>
      <c r="AD60" s="17"/>
      <c r="AE60" s="17"/>
      <c r="AF60" s="17"/>
      <c r="AG60" s="17"/>
      <c r="AH60" s="17"/>
      <c r="AI60" s="17"/>
      <c r="AJ60" s="17"/>
      <c r="AK60" s="17"/>
      <c r="AL60" s="17"/>
      <c r="AM60" s="17"/>
      <c r="AN60" s="17"/>
      <c r="AO60" s="17"/>
      <c r="AP60" s="17"/>
      <c r="AQ60" s="17"/>
      <c r="AR60" s="17"/>
      <c r="AS60" s="17"/>
      <c r="AT60" s="17"/>
      <c r="AU60" s="17"/>
    </row>
    <row r="61" spans="2:47" ht="20" customHeight="1" x14ac:dyDescent="0.35">
      <c r="B61" s="50">
        <f t="shared" si="0"/>
        <v>35</v>
      </c>
      <c r="C61" s="51" cm="1">
        <f t="array" ref="C61">IF(ROW()-ROW(B$27)+1 &gt; $D$19, "",
_xlfn.SWITCH($D$15,
  "Monthly", EDATE($D$16, ROW()-ROW(B$27)),
  "Quarterly", EDATE($D$16, 3*(ROW()-ROW(B$27))),
  "Annually", EDATE($D$16, 12*(ROW()-ROW(B$27))),
  "Semi monthly", $D$16 + (ROW()-ROW(B$27))*15,
  "Bi weekly", $D$16 + (ROW()-ROW(B$27))*14,
  $D$16 + (ROW()-ROW(B$27))*30
))</f>
        <v>46692</v>
      </c>
      <c r="D61" s="52">
        <f t="shared" si="1"/>
        <v>429.46</v>
      </c>
      <c r="E61" s="52">
        <f t="shared" si="2"/>
        <v>318.74</v>
      </c>
      <c r="F61" s="52">
        <f t="shared" si="3"/>
        <v>110.71999999999997</v>
      </c>
      <c r="G61" s="293">
        <f t="shared" si="4"/>
        <v>76385.929999999993</v>
      </c>
      <c r="H61" s="293"/>
      <c r="I61" s="53"/>
      <c r="J61" s="53"/>
      <c r="K61" s="53"/>
      <c r="L61" s="53"/>
      <c r="Q61" s="17"/>
      <c r="R61" s="17"/>
      <c r="S61" s="17"/>
      <c r="T61" s="17"/>
      <c r="U61" s="17"/>
      <c r="V61" s="17"/>
      <c r="W61" s="13"/>
      <c r="X61" s="13"/>
      <c r="Y61" s="17"/>
      <c r="Z61" s="17"/>
      <c r="AA61" s="17"/>
      <c r="AB61" s="17"/>
      <c r="AC61" s="17"/>
      <c r="AD61" s="17"/>
      <c r="AE61" s="17"/>
      <c r="AF61" s="17"/>
      <c r="AG61" s="17"/>
      <c r="AH61" s="17"/>
      <c r="AI61" s="17"/>
      <c r="AJ61" s="17"/>
      <c r="AK61" s="17"/>
      <c r="AL61" s="17"/>
      <c r="AM61" s="17"/>
      <c r="AN61" s="17"/>
      <c r="AO61" s="17"/>
      <c r="AP61" s="17"/>
      <c r="AQ61" s="17"/>
      <c r="AR61" s="17"/>
      <c r="AS61" s="17"/>
      <c r="AT61" s="17"/>
      <c r="AU61" s="17"/>
    </row>
    <row r="62" spans="2:47" ht="20" customHeight="1" x14ac:dyDescent="0.35">
      <c r="B62" s="50">
        <f t="shared" si="0"/>
        <v>36</v>
      </c>
      <c r="C62" s="51" cm="1">
        <f t="array" ref="C62">IF(ROW()-ROW(B$27)+1 &gt; $D$19, "",
_xlfn.SWITCH($D$15,
  "Monthly", EDATE($D$16, ROW()-ROW(B$27)),
  "Quarterly", EDATE($D$16, 3*(ROW()-ROW(B$27))),
  "Annually", EDATE($D$16, 12*(ROW()-ROW(B$27))),
  "Semi monthly", $D$16 + (ROW()-ROW(B$27))*15,
  "Bi weekly", $D$16 + (ROW()-ROW(B$27))*14,
  $D$16 + (ROW()-ROW(B$27))*30
))</f>
        <v>46722</v>
      </c>
      <c r="D62" s="52">
        <f t="shared" si="1"/>
        <v>429.46</v>
      </c>
      <c r="E62" s="52">
        <f t="shared" si="2"/>
        <v>318.27</v>
      </c>
      <c r="F62" s="52">
        <f t="shared" si="3"/>
        <v>111.19</v>
      </c>
      <c r="G62" s="293">
        <f t="shared" si="4"/>
        <v>76274.740000000005</v>
      </c>
      <c r="H62" s="293"/>
      <c r="I62" s="53"/>
      <c r="J62" s="53"/>
      <c r="K62" s="53"/>
      <c r="L62" s="53"/>
      <c r="Q62" s="17"/>
      <c r="R62" s="17"/>
      <c r="S62" s="17"/>
      <c r="T62" s="17"/>
      <c r="U62" s="17"/>
      <c r="V62" s="17"/>
      <c r="W62" s="13"/>
      <c r="X62" s="13"/>
      <c r="Y62" s="17"/>
      <c r="Z62" s="17"/>
      <c r="AA62" s="17"/>
      <c r="AB62" s="17"/>
      <c r="AC62" s="17"/>
      <c r="AD62" s="17"/>
      <c r="AE62" s="17"/>
      <c r="AF62" s="17"/>
      <c r="AG62" s="17"/>
      <c r="AH62" s="17"/>
      <c r="AI62" s="17"/>
      <c r="AJ62" s="17"/>
      <c r="AK62" s="17"/>
      <c r="AL62" s="17"/>
      <c r="AM62" s="17"/>
      <c r="AN62" s="17"/>
      <c r="AO62" s="17"/>
      <c r="AP62" s="17"/>
      <c r="AQ62" s="17"/>
      <c r="AR62" s="17"/>
      <c r="AS62" s="17"/>
      <c r="AT62" s="17"/>
      <c r="AU62" s="17"/>
    </row>
    <row r="63" spans="2:47" ht="20" customHeight="1" x14ac:dyDescent="0.35">
      <c r="B63" s="50">
        <f t="shared" si="0"/>
        <v>37</v>
      </c>
      <c r="C63" s="51" cm="1">
        <f t="array" ref="C63">IF(ROW()-ROW(B$27)+1 &gt; $D$19, "",
_xlfn.SWITCH($D$15,
  "Monthly", EDATE($D$16, ROW()-ROW(B$27)),
  "Quarterly", EDATE($D$16, 3*(ROW()-ROW(B$27))),
  "Annually", EDATE($D$16, 12*(ROW()-ROW(B$27))),
  "Semi monthly", $D$16 + (ROW()-ROW(B$27))*15,
  "Bi weekly", $D$16 + (ROW()-ROW(B$27))*14,
  $D$16 + (ROW()-ROW(B$27))*30
))</f>
        <v>46753</v>
      </c>
      <c r="D63" s="52">
        <f t="shared" si="1"/>
        <v>429.46</v>
      </c>
      <c r="E63" s="52">
        <f t="shared" si="2"/>
        <v>317.81</v>
      </c>
      <c r="F63" s="52">
        <f t="shared" si="3"/>
        <v>111.64999999999998</v>
      </c>
      <c r="G63" s="293">
        <f t="shared" si="4"/>
        <v>76163.09</v>
      </c>
      <c r="H63" s="293"/>
      <c r="I63" s="53"/>
      <c r="J63" s="53"/>
      <c r="K63" s="53"/>
      <c r="L63" s="53"/>
      <c r="Q63" s="17"/>
      <c r="R63" s="17"/>
      <c r="S63" s="17"/>
      <c r="T63" s="17"/>
      <c r="U63" s="17"/>
      <c r="V63" s="17"/>
      <c r="W63" s="13"/>
      <c r="X63" s="13"/>
      <c r="Y63" s="17"/>
      <c r="Z63" s="17"/>
      <c r="AA63" s="17"/>
      <c r="AB63" s="17"/>
      <c r="AC63" s="17"/>
      <c r="AD63" s="17"/>
      <c r="AE63" s="17"/>
      <c r="AF63" s="17"/>
      <c r="AG63" s="17"/>
      <c r="AH63" s="17"/>
      <c r="AI63" s="17"/>
      <c r="AJ63" s="17"/>
      <c r="AK63" s="17"/>
      <c r="AL63" s="17"/>
      <c r="AM63" s="17"/>
      <c r="AN63" s="17"/>
      <c r="AO63" s="17"/>
      <c r="AP63" s="17"/>
      <c r="AQ63" s="17"/>
      <c r="AR63" s="17"/>
      <c r="AS63" s="17"/>
      <c r="AT63" s="17"/>
      <c r="AU63" s="17"/>
    </row>
    <row r="64" spans="2:47" ht="20" customHeight="1" x14ac:dyDescent="0.35">
      <c r="B64" s="50">
        <f t="shared" si="0"/>
        <v>38</v>
      </c>
      <c r="C64" s="51" cm="1">
        <f t="array" ref="C64">IF(ROW()-ROW(B$27)+1 &gt; $D$19, "",
_xlfn.SWITCH($D$15,
  "Monthly", EDATE($D$16, ROW()-ROW(B$27)),
  "Quarterly", EDATE($D$16, 3*(ROW()-ROW(B$27))),
  "Annually", EDATE($D$16, 12*(ROW()-ROW(B$27))),
  "Semi monthly", $D$16 + (ROW()-ROW(B$27))*15,
  "Bi weekly", $D$16 + (ROW()-ROW(B$27))*14,
  $D$16 + (ROW()-ROW(B$27))*30
))</f>
        <v>46784</v>
      </c>
      <c r="D64" s="52">
        <f t="shared" si="1"/>
        <v>429.46</v>
      </c>
      <c r="E64" s="52">
        <f t="shared" si="2"/>
        <v>317.35000000000002</v>
      </c>
      <c r="F64" s="52">
        <f t="shared" si="3"/>
        <v>112.10999999999996</v>
      </c>
      <c r="G64" s="293">
        <f t="shared" si="4"/>
        <v>76050.98</v>
      </c>
      <c r="H64" s="293"/>
      <c r="I64" s="53"/>
      <c r="J64" s="53"/>
      <c r="K64" s="53"/>
      <c r="L64" s="53"/>
      <c r="Q64" s="17"/>
      <c r="R64" s="17"/>
      <c r="S64" s="17"/>
      <c r="T64" s="17"/>
      <c r="U64" s="17"/>
      <c r="V64" s="17"/>
      <c r="W64" s="13"/>
      <c r="X64" s="13"/>
      <c r="Y64" s="17"/>
      <c r="Z64" s="17"/>
      <c r="AA64" s="17"/>
      <c r="AB64" s="17"/>
      <c r="AC64" s="17"/>
      <c r="AD64" s="17"/>
      <c r="AE64" s="17"/>
      <c r="AF64" s="17"/>
      <c r="AG64" s="17"/>
      <c r="AH64" s="17"/>
      <c r="AI64" s="17"/>
      <c r="AJ64" s="17"/>
      <c r="AK64" s="17"/>
      <c r="AL64" s="17"/>
      <c r="AM64" s="17"/>
      <c r="AN64" s="17"/>
      <c r="AO64" s="17"/>
      <c r="AP64" s="17"/>
      <c r="AQ64" s="17"/>
      <c r="AR64" s="17"/>
      <c r="AS64" s="17"/>
      <c r="AT64" s="17"/>
      <c r="AU64" s="17"/>
    </row>
    <row r="65" spans="2:47" ht="20" customHeight="1" x14ac:dyDescent="0.35">
      <c r="B65" s="50">
        <f t="shared" si="0"/>
        <v>39</v>
      </c>
      <c r="C65" s="51" cm="1">
        <f t="array" ref="C65">IF(ROW()-ROW(B$27)+1 &gt; $D$19, "",
_xlfn.SWITCH($D$15,
  "Monthly", EDATE($D$16, ROW()-ROW(B$27)),
  "Quarterly", EDATE($D$16, 3*(ROW()-ROW(B$27))),
  "Annually", EDATE($D$16, 12*(ROW()-ROW(B$27))),
  "Semi monthly", $D$16 + (ROW()-ROW(B$27))*15,
  "Bi weekly", $D$16 + (ROW()-ROW(B$27))*14,
  $D$16 + (ROW()-ROW(B$27))*30
))</f>
        <v>46813</v>
      </c>
      <c r="D65" s="52">
        <f t="shared" si="1"/>
        <v>429.46</v>
      </c>
      <c r="E65" s="52">
        <f t="shared" si="2"/>
        <v>316.88</v>
      </c>
      <c r="F65" s="52">
        <f t="shared" si="3"/>
        <v>112.57999999999998</v>
      </c>
      <c r="G65" s="293">
        <f t="shared" si="4"/>
        <v>75938.399999999994</v>
      </c>
      <c r="H65" s="293"/>
      <c r="I65" s="53"/>
      <c r="J65" s="53"/>
      <c r="K65" s="53"/>
      <c r="L65" s="53"/>
      <c r="Q65" s="17"/>
      <c r="R65" s="17"/>
      <c r="S65" s="17"/>
      <c r="T65" s="17"/>
      <c r="U65" s="17"/>
      <c r="V65" s="17"/>
      <c r="W65" s="13"/>
      <c r="X65" s="13"/>
      <c r="Y65" s="17"/>
      <c r="Z65" s="17"/>
      <c r="AA65" s="17"/>
      <c r="AB65" s="17"/>
      <c r="AC65" s="17"/>
      <c r="AD65" s="17"/>
      <c r="AE65" s="17"/>
      <c r="AF65" s="17"/>
      <c r="AG65" s="17"/>
      <c r="AH65" s="17"/>
      <c r="AI65" s="17"/>
      <c r="AJ65" s="17"/>
      <c r="AK65" s="17"/>
      <c r="AL65" s="17"/>
      <c r="AM65" s="17"/>
      <c r="AN65" s="17"/>
      <c r="AO65" s="17"/>
      <c r="AP65" s="17"/>
      <c r="AQ65" s="17"/>
      <c r="AR65" s="17"/>
      <c r="AS65" s="17"/>
      <c r="AT65" s="17"/>
      <c r="AU65" s="17"/>
    </row>
    <row r="66" spans="2:47" ht="20" customHeight="1" x14ac:dyDescent="0.35">
      <c r="B66" s="50">
        <f t="shared" si="0"/>
        <v>40</v>
      </c>
      <c r="C66" s="51" cm="1">
        <f t="array" ref="C66">IF(ROW()-ROW(B$27)+1 &gt; $D$19, "",
_xlfn.SWITCH($D$15,
  "Monthly", EDATE($D$16, ROW()-ROW(B$27)),
  "Quarterly", EDATE($D$16, 3*(ROW()-ROW(B$27))),
  "Annually", EDATE($D$16, 12*(ROW()-ROW(B$27))),
  "Semi monthly", $D$16 + (ROW()-ROW(B$27))*15,
  "Bi weekly", $D$16 + (ROW()-ROW(B$27))*14,
  $D$16 + (ROW()-ROW(B$27))*30
))</f>
        <v>46844</v>
      </c>
      <c r="D66" s="52">
        <f t="shared" si="1"/>
        <v>429.46</v>
      </c>
      <c r="E66" s="52">
        <f t="shared" si="2"/>
        <v>316.41000000000003</v>
      </c>
      <c r="F66" s="52">
        <f t="shared" si="3"/>
        <v>113.04999999999995</v>
      </c>
      <c r="G66" s="293">
        <f t="shared" si="4"/>
        <v>75825.350000000006</v>
      </c>
      <c r="H66" s="293"/>
      <c r="I66" s="53"/>
      <c r="J66" s="53"/>
      <c r="K66" s="53"/>
      <c r="L66" s="53"/>
      <c r="Q66" s="17"/>
      <c r="R66" s="17"/>
      <c r="S66" s="17"/>
      <c r="T66" s="17"/>
      <c r="U66" s="17"/>
      <c r="V66" s="17"/>
      <c r="W66" s="13"/>
      <c r="X66" s="13"/>
      <c r="Y66" s="17"/>
      <c r="Z66" s="17"/>
      <c r="AA66" s="17"/>
      <c r="AB66" s="17"/>
      <c r="AC66" s="17"/>
      <c r="AD66" s="17"/>
      <c r="AE66" s="17"/>
      <c r="AF66" s="17"/>
      <c r="AG66" s="17"/>
      <c r="AH66" s="17"/>
      <c r="AI66" s="17"/>
      <c r="AJ66" s="17"/>
      <c r="AK66" s="17"/>
      <c r="AL66" s="17"/>
      <c r="AM66" s="17"/>
      <c r="AN66" s="17"/>
      <c r="AO66" s="17"/>
      <c r="AP66" s="17"/>
      <c r="AQ66" s="17"/>
      <c r="AR66" s="17"/>
      <c r="AS66" s="17"/>
      <c r="AT66" s="17"/>
      <c r="AU66" s="17"/>
    </row>
    <row r="67" spans="2:47" ht="20" customHeight="1" x14ac:dyDescent="0.35">
      <c r="B67" s="50">
        <f t="shared" si="0"/>
        <v>41</v>
      </c>
      <c r="C67" s="51" cm="1">
        <f t="array" ref="C67">IF(ROW()-ROW(B$27)+1 &gt; $D$19, "",
_xlfn.SWITCH($D$15,
  "Monthly", EDATE($D$16, ROW()-ROW(B$27)),
  "Quarterly", EDATE($D$16, 3*(ROW()-ROW(B$27))),
  "Annually", EDATE($D$16, 12*(ROW()-ROW(B$27))),
  "Semi monthly", $D$16 + (ROW()-ROW(B$27))*15,
  "Bi weekly", $D$16 + (ROW()-ROW(B$27))*14,
  $D$16 + (ROW()-ROW(B$27))*30
))</f>
        <v>46874</v>
      </c>
      <c r="D67" s="52">
        <f t="shared" si="1"/>
        <v>429.46</v>
      </c>
      <c r="E67" s="52">
        <f t="shared" si="2"/>
        <v>315.94</v>
      </c>
      <c r="F67" s="52">
        <f t="shared" si="3"/>
        <v>113.51999999999998</v>
      </c>
      <c r="G67" s="293">
        <f t="shared" si="4"/>
        <v>75711.83</v>
      </c>
      <c r="H67" s="293"/>
      <c r="I67" s="53"/>
      <c r="J67" s="53"/>
      <c r="K67" s="53"/>
      <c r="L67" s="53"/>
      <c r="Q67" s="17"/>
      <c r="R67" s="17"/>
      <c r="S67" s="17"/>
      <c r="T67" s="17"/>
      <c r="U67" s="17"/>
      <c r="V67" s="17"/>
      <c r="W67" s="13"/>
      <c r="X67" s="13"/>
      <c r="Y67" s="17"/>
      <c r="Z67" s="17"/>
      <c r="AA67" s="17"/>
      <c r="AB67" s="17"/>
      <c r="AC67" s="17"/>
      <c r="AD67" s="17"/>
      <c r="AE67" s="17"/>
      <c r="AF67" s="17"/>
      <c r="AG67" s="17"/>
      <c r="AH67" s="17"/>
      <c r="AI67" s="17"/>
      <c r="AJ67" s="17"/>
      <c r="AK67" s="17"/>
      <c r="AL67" s="17"/>
      <c r="AM67" s="17"/>
      <c r="AN67" s="17"/>
      <c r="AO67" s="17"/>
      <c r="AP67" s="17"/>
      <c r="AQ67" s="17"/>
      <c r="AR67" s="17"/>
      <c r="AS67" s="17"/>
      <c r="AT67" s="17"/>
      <c r="AU67" s="17"/>
    </row>
    <row r="68" spans="2:47" ht="20" customHeight="1" x14ac:dyDescent="0.35">
      <c r="B68" s="50">
        <f t="shared" si="0"/>
        <v>42</v>
      </c>
      <c r="C68" s="51" cm="1">
        <f t="array" ref="C68">IF(ROW()-ROW(B$27)+1 &gt; $D$19, "",
_xlfn.SWITCH($D$15,
  "Monthly", EDATE($D$16, ROW()-ROW(B$27)),
  "Quarterly", EDATE($D$16, 3*(ROW()-ROW(B$27))),
  "Annually", EDATE($D$16, 12*(ROW()-ROW(B$27))),
  "Semi monthly", $D$16 + (ROW()-ROW(B$27))*15,
  "Bi weekly", $D$16 + (ROW()-ROW(B$27))*14,
  $D$16 + (ROW()-ROW(B$27))*30
))</f>
        <v>46905</v>
      </c>
      <c r="D68" s="52">
        <f t="shared" si="1"/>
        <v>429.46</v>
      </c>
      <c r="E68" s="52">
        <f t="shared" si="2"/>
        <v>315.47000000000003</v>
      </c>
      <c r="F68" s="52">
        <f t="shared" si="3"/>
        <v>113.98999999999995</v>
      </c>
      <c r="G68" s="293">
        <f t="shared" si="4"/>
        <v>75597.84</v>
      </c>
      <c r="H68" s="293"/>
      <c r="I68" s="53"/>
      <c r="J68" s="53"/>
      <c r="K68" s="53"/>
      <c r="L68" s="53"/>
      <c r="Q68" s="17"/>
      <c r="R68" s="17"/>
      <c r="S68" s="17"/>
      <c r="T68" s="17"/>
      <c r="U68" s="17"/>
      <c r="V68" s="17"/>
      <c r="W68" s="13"/>
      <c r="X68" s="13"/>
      <c r="Y68" s="17"/>
      <c r="Z68" s="17"/>
      <c r="AA68" s="17"/>
      <c r="AB68" s="17"/>
      <c r="AC68" s="17"/>
      <c r="AD68" s="17"/>
      <c r="AE68" s="17"/>
      <c r="AF68" s="17"/>
      <c r="AG68" s="17"/>
      <c r="AH68" s="17"/>
      <c r="AI68" s="17"/>
      <c r="AJ68" s="17"/>
      <c r="AK68" s="17"/>
      <c r="AL68" s="17"/>
      <c r="AM68" s="17"/>
      <c r="AN68" s="17"/>
      <c r="AO68" s="17"/>
      <c r="AP68" s="17"/>
      <c r="AQ68" s="17"/>
      <c r="AR68" s="17"/>
      <c r="AS68" s="17"/>
      <c r="AT68" s="17"/>
      <c r="AU68" s="17"/>
    </row>
    <row r="69" spans="2:47" ht="20" customHeight="1" x14ac:dyDescent="0.35">
      <c r="B69" s="50">
        <f t="shared" si="0"/>
        <v>43</v>
      </c>
      <c r="C69" s="51" cm="1">
        <f t="array" ref="C69">IF(ROW()-ROW(B$27)+1 &gt; $D$19, "",
_xlfn.SWITCH($D$15,
  "Monthly", EDATE($D$16, ROW()-ROW(B$27)),
  "Quarterly", EDATE($D$16, 3*(ROW()-ROW(B$27))),
  "Annually", EDATE($D$16, 12*(ROW()-ROW(B$27))),
  "Semi monthly", $D$16 + (ROW()-ROW(B$27))*15,
  "Bi weekly", $D$16 + (ROW()-ROW(B$27))*14,
  $D$16 + (ROW()-ROW(B$27))*30
))</f>
        <v>46935</v>
      </c>
      <c r="D69" s="52">
        <f t="shared" si="1"/>
        <v>429.46</v>
      </c>
      <c r="E69" s="52">
        <f t="shared" si="2"/>
        <v>314.99</v>
      </c>
      <c r="F69" s="52">
        <f t="shared" si="3"/>
        <v>114.46999999999997</v>
      </c>
      <c r="G69" s="293">
        <f t="shared" si="4"/>
        <v>75483.37</v>
      </c>
      <c r="H69" s="293"/>
      <c r="I69" s="53"/>
      <c r="J69" s="53"/>
      <c r="K69" s="53"/>
      <c r="L69" s="53"/>
      <c r="Q69" s="17"/>
      <c r="R69" s="17"/>
      <c r="S69" s="17"/>
      <c r="T69" s="17"/>
      <c r="U69" s="17"/>
      <c r="V69" s="17"/>
      <c r="W69" s="13"/>
      <c r="X69" s="13"/>
      <c r="Y69" s="17"/>
      <c r="Z69" s="17"/>
      <c r="AA69" s="17"/>
      <c r="AB69" s="17"/>
      <c r="AC69" s="17"/>
      <c r="AD69" s="17"/>
      <c r="AE69" s="17"/>
      <c r="AF69" s="17"/>
      <c r="AG69" s="17"/>
      <c r="AH69" s="17"/>
      <c r="AI69" s="17"/>
      <c r="AJ69" s="17"/>
      <c r="AK69" s="17"/>
      <c r="AL69" s="17"/>
      <c r="AM69" s="17"/>
      <c r="AN69" s="17"/>
      <c r="AO69" s="17"/>
      <c r="AP69" s="17"/>
      <c r="AQ69" s="17"/>
      <c r="AR69" s="17"/>
      <c r="AS69" s="17"/>
      <c r="AT69" s="17"/>
      <c r="AU69" s="17"/>
    </row>
    <row r="70" spans="2:47" ht="20" customHeight="1" x14ac:dyDescent="0.35">
      <c r="B70" s="50">
        <f t="shared" si="0"/>
        <v>44</v>
      </c>
      <c r="C70" s="51" cm="1">
        <f t="array" ref="C70">IF(ROW()-ROW(B$27)+1 &gt; $D$19, "",
_xlfn.SWITCH($D$15,
  "Monthly", EDATE($D$16, ROW()-ROW(B$27)),
  "Quarterly", EDATE($D$16, 3*(ROW()-ROW(B$27))),
  "Annually", EDATE($D$16, 12*(ROW()-ROW(B$27))),
  "Semi monthly", $D$16 + (ROW()-ROW(B$27))*15,
  "Bi weekly", $D$16 + (ROW()-ROW(B$27))*14,
  $D$16 + (ROW()-ROW(B$27))*30
))</f>
        <v>46966</v>
      </c>
      <c r="D70" s="52">
        <f t="shared" si="1"/>
        <v>429.46</v>
      </c>
      <c r="E70" s="52">
        <f t="shared" si="2"/>
        <v>314.51</v>
      </c>
      <c r="F70" s="52">
        <f t="shared" si="3"/>
        <v>114.94999999999999</v>
      </c>
      <c r="G70" s="293">
        <f t="shared" si="4"/>
        <v>75368.42</v>
      </c>
      <c r="H70" s="293"/>
      <c r="I70" s="53"/>
      <c r="J70" s="53"/>
      <c r="K70" s="53"/>
      <c r="L70" s="53"/>
      <c r="Q70" s="17"/>
      <c r="R70" s="17"/>
      <c r="S70" s="17"/>
      <c r="T70" s="17"/>
      <c r="U70" s="17"/>
      <c r="V70" s="17"/>
      <c r="W70" s="13"/>
      <c r="X70" s="13"/>
      <c r="Y70" s="17"/>
      <c r="Z70" s="17"/>
      <c r="AA70" s="17"/>
      <c r="AB70" s="17"/>
      <c r="AC70" s="17"/>
      <c r="AD70" s="17"/>
      <c r="AE70" s="17"/>
      <c r="AF70" s="17"/>
      <c r="AG70" s="17"/>
      <c r="AH70" s="17"/>
      <c r="AI70" s="17"/>
      <c r="AJ70" s="17"/>
      <c r="AK70" s="17"/>
      <c r="AL70" s="17"/>
      <c r="AM70" s="17"/>
      <c r="AN70" s="17"/>
      <c r="AO70" s="17"/>
      <c r="AP70" s="17"/>
      <c r="AQ70" s="17"/>
      <c r="AR70" s="17"/>
      <c r="AS70" s="17"/>
      <c r="AT70" s="17"/>
      <c r="AU70" s="17"/>
    </row>
    <row r="71" spans="2:47" ht="20" customHeight="1" x14ac:dyDescent="0.35">
      <c r="B71" s="50">
        <f t="shared" si="0"/>
        <v>45</v>
      </c>
      <c r="C71" s="51" cm="1">
        <f t="array" ref="C71">IF(ROW()-ROW(B$27)+1 &gt; $D$19, "",
_xlfn.SWITCH($D$15,
  "Monthly", EDATE($D$16, ROW()-ROW(B$27)),
  "Quarterly", EDATE($D$16, 3*(ROW()-ROW(B$27))),
  "Annually", EDATE($D$16, 12*(ROW()-ROW(B$27))),
  "Semi monthly", $D$16 + (ROW()-ROW(B$27))*15,
  "Bi weekly", $D$16 + (ROW()-ROW(B$27))*14,
  $D$16 + (ROW()-ROW(B$27))*30
))</f>
        <v>46997</v>
      </c>
      <c r="D71" s="52">
        <f t="shared" si="1"/>
        <v>429.46</v>
      </c>
      <c r="E71" s="52">
        <f t="shared" si="2"/>
        <v>314.04000000000002</v>
      </c>
      <c r="F71" s="52">
        <f t="shared" si="3"/>
        <v>115.41999999999996</v>
      </c>
      <c r="G71" s="293">
        <f t="shared" si="4"/>
        <v>75253</v>
      </c>
      <c r="H71" s="293"/>
      <c r="I71" s="53"/>
      <c r="J71" s="53"/>
      <c r="K71" s="53"/>
      <c r="L71" s="53"/>
      <c r="Q71" s="17"/>
      <c r="R71" s="17"/>
      <c r="S71" s="17"/>
      <c r="T71" s="17"/>
      <c r="U71" s="17"/>
      <c r="V71" s="17"/>
      <c r="W71" s="13"/>
      <c r="X71" s="13"/>
      <c r="Y71" s="17"/>
      <c r="Z71" s="17"/>
      <c r="AA71" s="17"/>
      <c r="AB71" s="17"/>
      <c r="AC71" s="17"/>
      <c r="AD71" s="17"/>
      <c r="AE71" s="17"/>
      <c r="AF71" s="17"/>
      <c r="AG71" s="17"/>
      <c r="AH71" s="17"/>
      <c r="AI71" s="17"/>
      <c r="AJ71" s="17"/>
      <c r="AK71" s="17"/>
      <c r="AL71" s="17"/>
      <c r="AM71" s="17"/>
      <c r="AN71" s="17"/>
      <c r="AO71" s="17"/>
      <c r="AP71" s="17"/>
      <c r="AQ71" s="17"/>
      <c r="AR71" s="17"/>
      <c r="AS71" s="17"/>
      <c r="AT71" s="17"/>
      <c r="AU71" s="17"/>
    </row>
    <row r="72" spans="2:47" ht="20" customHeight="1" x14ac:dyDescent="0.35">
      <c r="B72" s="50">
        <f t="shared" si="0"/>
        <v>46</v>
      </c>
      <c r="C72" s="51" cm="1">
        <f t="array" ref="C72">IF(ROW()-ROW(B$27)+1 &gt; $D$19, "",
_xlfn.SWITCH($D$15,
  "Monthly", EDATE($D$16, ROW()-ROW(B$27)),
  "Quarterly", EDATE($D$16, 3*(ROW()-ROW(B$27))),
  "Annually", EDATE($D$16, 12*(ROW()-ROW(B$27))),
  "Semi monthly", $D$16 + (ROW()-ROW(B$27))*15,
  "Bi weekly", $D$16 + (ROW()-ROW(B$27))*14,
  $D$16 + (ROW()-ROW(B$27))*30
))</f>
        <v>47027</v>
      </c>
      <c r="D72" s="52">
        <f t="shared" si="1"/>
        <v>429.46</v>
      </c>
      <c r="E72" s="52">
        <f t="shared" si="2"/>
        <v>313.55</v>
      </c>
      <c r="F72" s="52">
        <f t="shared" si="3"/>
        <v>115.90999999999997</v>
      </c>
      <c r="G72" s="293">
        <f t="shared" si="4"/>
        <v>75137.09</v>
      </c>
      <c r="H72" s="293"/>
      <c r="I72" s="53"/>
      <c r="J72" s="53"/>
      <c r="K72" s="53"/>
      <c r="L72" s="53"/>
      <c r="Q72" s="17"/>
      <c r="R72" s="17"/>
      <c r="S72" s="17"/>
      <c r="T72" s="17"/>
      <c r="U72" s="17"/>
      <c r="V72" s="17"/>
      <c r="W72" s="13"/>
      <c r="X72" s="13"/>
      <c r="Y72" s="17"/>
      <c r="Z72" s="17"/>
      <c r="AA72" s="17"/>
      <c r="AB72" s="17"/>
      <c r="AC72" s="17"/>
      <c r="AD72" s="17"/>
      <c r="AE72" s="17"/>
      <c r="AF72" s="17"/>
      <c r="AG72" s="17"/>
      <c r="AH72" s="17"/>
      <c r="AI72" s="17"/>
      <c r="AJ72" s="17"/>
      <c r="AK72" s="17"/>
      <c r="AL72" s="17"/>
      <c r="AM72" s="17"/>
      <c r="AN72" s="17"/>
      <c r="AO72" s="17"/>
      <c r="AP72" s="17"/>
      <c r="AQ72" s="17"/>
      <c r="AR72" s="17"/>
      <c r="AS72" s="17"/>
      <c r="AT72" s="17"/>
      <c r="AU72" s="17"/>
    </row>
    <row r="73" spans="2:47" ht="20" customHeight="1" x14ac:dyDescent="0.35">
      <c r="B73" s="50">
        <f t="shared" si="0"/>
        <v>47</v>
      </c>
      <c r="C73" s="51" cm="1">
        <f t="array" ref="C73">IF(ROW()-ROW(B$27)+1 &gt; $D$19, "",
_xlfn.SWITCH($D$15,
  "Monthly", EDATE($D$16, ROW()-ROW(B$27)),
  "Quarterly", EDATE($D$16, 3*(ROW()-ROW(B$27))),
  "Annually", EDATE($D$16, 12*(ROW()-ROW(B$27))),
  "Semi monthly", $D$16 + (ROW()-ROW(B$27))*15,
  "Bi weekly", $D$16 + (ROW()-ROW(B$27))*14,
  $D$16 + (ROW()-ROW(B$27))*30
))</f>
        <v>47058</v>
      </c>
      <c r="D73" s="52">
        <f t="shared" si="1"/>
        <v>429.46</v>
      </c>
      <c r="E73" s="52">
        <f t="shared" si="2"/>
        <v>313.07</v>
      </c>
      <c r="F73" s="52">
        <f t="shared" si="3"/>
        <v>116.38999999999999</v>
      </c>
      <c r="G73" s="293">
        <f t="shared" si="4"/>
        <v>75020.7</v>
      </c>
      <c r="H73" s="293"/>
      <c r="I73" s="53"/>
      <c r="J73" s="53"/>
      <c r="K73" s="53"/>
      <c r="L73" s="53"/>
      <c r="Q73" s="17"/>
      <c r="R73" s="17"/>
      <c r="S73" s="17"/>
      <c r="T73" s="17"/>
      <c r="U73" s="17"/>
      <c r="V73" s="17"/>
      <c r="W73" s="13"/>
      <c r="X73" s="13"/>
      <c r="Y73" s="17"/>
      <c r="Z73" s="17"/>
      <c r="AA73" s="17"/>
      <c r="AB73" s="17"/>
      <c r="AC73" s="17"/>
      <c r="AD73" s="17"/>
      <c r="AE73" s="17"/>
      <c r="AF73" s="17"/>
      <c r="AG73" s="17"/>
      <c r="AH73" s="17"/>
      <c r="AI73" s="17"/>
      <c r="AJ73" s="17"/>
      <c r="AK73" s="17"/>
      <c r="AL73" s="17"/>
      <c r="AM73" s="17"/>
      <c r="AN73" s="17"/>
      <c r="AO73" s="17"/>
      <c r="AP73" s="17"/>
      <c r="AQ73" s="17"/>
      <c r="AR73" s="17"/>
      <c r="AS73" s="17"/>
      <c r="AT73" s="17"/>
      <c r="AU73" s="17"/>
    </row>
    <row r="74" spans="2:47" ht="20" customHeight="1" x14ac:dyDescent="0.35">
      <c r="B74" s="50">
        <f t="shared" si="0"/>
        <v>48</v>
      </c>
      <c r="C74" s="51" cm="1">
        <f t="array" ref="C74">IF(ROW()-ROW(B$27)+1 &gt; $D$19, "",
_xlfn.SWITCH($D$15,
  "Monthly", EDATE($D$16, ROW()-ROW(B$27)),
  "Quarterly", EDATE($D$16, 3*(ROW()-ROW(B$27))),
  "Annually", EDATE($D$16, 12*(ROW()-ROW(B$27))),
  "Semi monthly", $D$16 + (ROW()-ROW(B$27))*15,
  "Bi weekly", $D$16 + (ROW()-ROW(B$27))*14,
  $D$16 + (ROW()-ROW(B$27))*30
))</f>
        <v>47088</v>
      </c>
      <c r="D74" s="52">
        <f t="shared" si="1"/>
        <v>429.46</v>
      </c>
      <c r="E74" s="52">
        <f t="shared" si="2"/>
        <v>312.58999999999997</v>
      </c>
      <c r="F74" s="52">
        <f t="shared" si="3"/>
        <v>116.87</v>
      </c>
      <c r="G74" s="293">
        <f t="shared" si="4"/>
        <v>74903.83</v>
      </c>
      <c r="H74" s="293"/>
      <c r="I74" s="53"/>
      <c r="J74" s="53"/>
      <c r="K74" s="53"/>
      <c r="L74" s="53"/>
      <c r="Q74" s="17"/>
      <c r="R74" s="17"/>
      <c r="S74" s="17"/>
      <c r="T74" s="17"/>
      <c r="U74" s="17"/>
      <c r="V74" s="17"/>
      <c r="W74" s="13"/>
      <c r="X74" s="13"/>
      <c r="Y74" s="17"/>
      <c r="Z74" s="17"/>
      <c r="AA74" s="17"/>
      <c r="AB74" s="17"/>
      <c r="AC74" s="17"/>
      <c r="AD74" s="17"/>
      <c r="AE74" s="17"/>
      <c r="AF74" s="17"/>
      <c r="AG74" s="17"/>
      <c r="AH74" s="17"/>
      <c r="AI74" s="17"/>
      <c r="AJ74" s="17"/>
      <c r="AK74" s="17"/>
      <c r="AL74" s="17"/>
      <c r="AM74" s="17"/>
      <c r="AN74" s="17"/>
      <c r="AO74" s="17"/>
      <c r="AP74" s="17"/>
      <c r="AQ74" s="17"/>
      <c r="AR74" s="17"/>
      <c r="AS74" s="17"/>
      <c r="AT74" s="17"/>
      <c r="AU74" s="17"/>
    </row>
    <row r="75" spans="2:47" ht="20" customHeight="1" x14ac:dyDescent="0.35">
      <c r="B75" s="50">
        <f t="shared" si="0"/>
        <v>49</v>
      </c>
      <c r="C75" s="51" cm="1">
        <f t="array" ref="C75">IF(ROW()-ROW(B$27)+1 &gt; $D$19, "",
_xlfn.SWITCH($D$15,
  "Monthly", EDATE($D$16, ROW()-ROW(B$27)),
  "Quarterly", EDATE($D$16, 3*(ROW()-ROW(B$27))),
  "Annually", EDATE($D$16, 12*(ROW()-ROW(B$27))),
  "Semi monthly", $D$16 + (ROW()-ROW(B$27))*15,
  "Bi weekly", $D$16 + (ROW()-ROW(B$27))*14,
  $D$16 + (ROW()-ROW(B$27))*30
))</f>
        <v>47119</v>
      </c>
      <c r="D75" s="52">
        <f t="shared" si="1"/>
        <v>429.46</v>
      </c>
      <c r="E75" s="52">
        <f t="shared" si="2"/>
        <v>312.10000000000002</v>
      </c>
      <c r="F75" s="52">
        <f t="shared" si="3"/>
        <v>117.35999999999996</v>
      </c>
      <c r="G75" s="293">
        <f t="shared" si="4"/>
        <v>74786.47</v>
      </c>
      <c r="H75" s="293"/>
      <c r="I75" s="53"/>
      <c r="J75" s="53"/>
      <c r="K75" s="53"/>
      <c r="L75" s="53"/>
      <c r="Q75" s="17"/>
      <c r="R75" s="17"/>
      <c r="S75" s="17"/>
      <c r="T75" s="17"/>
      <c r="U75" s="17"/>
      <c r="V75" s="17"/>
      <c r="W75" s="13"/>
      <c r="X75" s="13"/>
      <c r="Y75" s="17"/>
      <c r="Z75" s="17"/>
      <c r="AA75" s="17"/>
      <c r="AB75" s="17"/>
      <c r="AC75" s="17"/>
      <c r="AD75" s="17"/>
      <c r="AE75" s="17"/>
      <c r="AF75" s="17"/>
      <c r="AG75" s="17"/>
      <c r="AH75" s="17"/>
      <c r="AI75" s="17"/>
      <c r="AJ75" s="17"/>
      <c r="AK75" s="17"/>
      <c r="AL75" s="17"/>
      <c r="AM75" s="17"/>
      <c r="AN75" s="17"/>
      <c r="AO75" s="17"/>
      <c r="AP75" s="17"/>
      <c r="AQ75" s="17"/>
      <c r="AR75" s="17"/>
      <c r="AS75" s="17"/>
      <c r="AT75" s="17"/>
      <c r="AU75" s="17"/>
    </row>
    <row r="76" spans="2:47" ht="20" customHeight="1" x14ac:dyDescent="0.35">
      <c r="B76" s="50">
        <f t="shared" si="0"/>
        <v>50</v>
      </c>
      <c r="C76" s="51" cm="1">
        <f t="array" ref="C76">IF(ROW()-ROW(B$27)+1 &gt; $D$19, "",
_xlfn.SWITCH($D$15,
  "Monthly", EDATE($D$16, ROW()-ROW(B$27)),
  "Quarterly", EDATE($D$16, 3*(ROW()-ROW(B$27))),
  "Annually", EDATE($D$16, 12*(ROW()-ROW(B$27))),
  "Semi monthly", $D$16 + (ROW()-ROW(B$27))*15,
  "Bi weekly", $D$16 + (ROW()-ROW(B$27))*14,
  $D$16 + (ROW()-ROW(B$27))*30
))</f>
        <v>47150</v>
      </c>
      <c r="D76" s="52">
        <f t="shared" si="1"/>
        <v>429.46</v>
      </c>
      <c r="E76" s="52">
        <f t="shared" si="2"/>
        <v>311.61</v>
      </c>
      <c r="F76" s="52">
        <f t="shared" si="3"/>
        <v>117.84999999999997</v>
      </c>
      <c r="G76" s="293">
        <f t="shared" si="4"/>
        <v>74668.62</v>
      </c>
      <c r="H76" s="293"/>
      <c r="I76" s="53"/>
      <c r="J76" s="53"/>
      <c r="K76" s="53"/>
      <c r="L76" s="53"/>
      <c r="Q76" s="17"/>
      <c r="R76" s="17"/>
      <c r="S76" s="17"/>
      <c r="T76" s="17"/>
      <c r="U76" s="17"/>
      <c r="V76" s="17"/>
      <c r="W76" s="13"/>
      <c r="X76" s="13"/>
      <c r="Y76" s="17"/>
      <c r="Z76" s="17"/>
      <c r="AA76" s="17"/>
      <c r="AB76" s="17"/>
      <c r="AC76" s="17"/>
      <c r="AD76" s="17"/>
      <c r="AE76" s="17"/>
      <c r="AF76" s="17"/>
      <c r="AG76" s="17"/>
      <c r="AH76" s="17"/>
      <c r="AI76" s="17"/>
      <c r="AJ76" s="17"/>
      <c r="AK76" s="17"/>
      <c r="AL76" s="17"/>
      <c r="AM76" s="17"/>
      <c r="AN76" s="17"/>
      <c r="AO76" s="17"/>
      <c r="AP76" s="17"/>
      <c r="AQ76" s="17"/>
      <c r="AR76" s="17"/>
      <c r="AS76" s="17"/>
      <c r="AT76" s="17"/>
      <c r="AU76" s="17"/>
    </row>
    <row r="77" spans="2:47" ht="20" customHeight="1" x14ac:dyDescent="0.35">
      <c r="B77" s="50">
        <f t="shared" si="0"/>
        <v>51</v>
      </c>
      <c r="C77" s="51" cm="1">
        <f t="array" ref="C77">IF(ROW()-ROW(B$27)+1 &gt; $D$19, "",
_xlfn.SWITCH($D$15,
  "Monthly", EDATE($D$16, ROW()-ROW(B$27)),
  "Quarterly", EDATE($D$16, 3*(ROW()-ROW(B$27))),
  "Annually", EDATE($D$16, 12*(ROW()-ROW(B$27))),
  "Semi monthly", $D$16 + (ROW()-ROW(B$27))*15,
  "Bi weekly", $D$16 + (ROW()-ROW(B$27))*14,
  $D$16 + (ROW()-ROW(B$27))*30
))</f>
        <v>47178</v>
      </c>
      <c r="D77" s="52">
        <f t="shared" si="1"/>
        <v>429.46</v>
      </c>
      <c r="E77" s="52">
        <f t="shared" si="2"/>
        <v>311.12</v>
      </c>
      <c r="F77" s="52">
        <f t="shared" si="3"/>
        <v>118.33999999999997</v>
      </c>
      <c r="G77" s="293">
        <f t="shared" si="4"/>
        <v>74550.28</v>
      </c>
      <c r="H77" s="293"/>
      <c r="I77" s="53"/>
      <c r="J77" s="53"/>
      <c r="K77" s="53"/>
      <c r="L77" s="53"/>
      <c r="Q77" s="17"/>
      <c r="R77" s="17"/>
      <c r="S77" s="17"/>
      <c r="T77" s="17"/>
      <c r="U77" s="17"/>
      <c r="V77" s="17"/>
      <c r="W77" s="13"/>
      <c r="X77" s="13"/>
      <c r="Y77" s="17"/>
      <c r="Z77" s="17"/>
      <c r="AA77" s="17"/>
      <c r="AB77" s="17"/>
      <c r="AC77" s="17"/>
      <c r="AD77" s="17"/>
      <c r="AE77" s="17"/>
      <c r="AF77" s="17"/>
      <c r="AG77" s="17"/>
      <c r="AH77" s="17"/>
      <c r="AI77" s="17"/>
      <c r="AJ77" s="17"/>
      <c r="AK77" s="17"/>
      <c r="AL77" s="17"/>
      <c r="AM77" s="17"/>
      <c r="AN77" s="17"/>
      <c r="AO77" s="17"/>
      <c r="AP77" s="17"/>
      <c r="AQ77" s="17"/>
      <c r="AR77" s="17"/>
      <c r="AS77" s="17"/>
      <c r="AT77" s="17"/>
      <c r="AU77" s="17"/>
    </row>
    <row r="78" spans="2:47" ht="20" customHeight="1" x14ac:dyDescent="0.35">
      <c r="B78" s="50">
        <f t="shared" si="0"/>
        <v>52</v>
      </c>
      <c r="C78" s="51" cm="1">
        <f t="array" ref="C78">IF(ROW()-ROW(B$27)+1 &gt; $D$19, "",
_xlfn.SWITCH($D$15,
  "Monthly", EDATE($D$16, ROW()-ROW(B$27)),
  "Quarterly", EDATE($D$16, 3*(ROW()-ROW(B$27))),
  "Annually", EDATE($D$16, 12*(ROW()-ROW(B$27))),
  "Semi monthly", $D$16 + (ROW()-ROW(B$27))*15,
  "Bi weekly", $D$16 + (ROW()-ROW(B$27))*14,
  $D$16 + (ROW()-ROW(B$27))*30
))</f>
        <v>47209</v>
      </c>
      <c r="D78" s="52">
        <f t="shared" si="1"/>
        <v>429.46</v>
      </c>
      <c r="E78" s="52">
        <f t="shared" si="2"/>
        <v>310.63</v>
      </c>
      <c r="F78" s="52">
        <f t="shared" si="3"/>
        <v>118.82999999999998</v>
      </c>
      <c r="G78" s="293">
        <f t="shared" si="4"/>
        <v>74431.45</v>
      </c>
      <c r="H78" s="293"/>
      <c r="I78" s="53"/>
      <c r="J78" s="53"/>
      <c r="K78" s="53"/>
      <c r="L78" s="53"/>
      <c r="Q78" s="17"/>
      <c r="R78" s="17"/>
      <c r="S78" s="17"/>
      <c r="T78" s="17"/>
      <c r="U78" s="17"/>
      <c r="V78" s="17"/>
      <c r="W78" s="13"/>
      <c r="X78" s="13"/>
      <c r="Y78" s="17"/>
      <c r="Z78" s="17"/>
      <c r="AA78" s="17"/>
      <c r="AB78" s="17"/>
      <c r="AC78" s="17"/>
      <c r="AD78" s="17"/>
      <c r="AE78" s="17"/>
      <c r="AF78" s="17"/>
      <c r="AG78" s="17"/>
      <c r="AH78" s="17"/>
      <c r="AI78" s="17"/>
      <c r="AJ78" s="17"/>
      <c r="AK78" s="17"/>
      <c r="AL78" s="17"/>
      <c r="AM78" s="17"/>
      <c r="AN78" s="17"/>
      <c r="AO78" s="17"/>
      <c r="AP78" s="17"/>
      <c r="AQ78" s="17"/>
      <c r="AR78" s="17"/>
      <c r="AS78" s="17"/>
      <c r="AT78" s="17"/>
      <c r="AU78" s="17"/>
    </row>
    <row r="79" spans="2:47" ht="20" customHeight="1" x14ac:dyDescent="0.35">
      <c r="B79" s="50">
        <f t="shared" si="0"/>
        <v>53</v>
      </c>
      <c r="C79" s="51" cm="1">
        <f t="array" ref="C79">IF(ROW()-ROW(B$27)+1 &gt; $D$19, "",
_xlfn.SWITCH($D$15,
  "Monthly", EDATE($D$16, ROW()-ROW(B$27)),
  "Quarterly", EDATE($D$16, 3*(ROW()-ROW(B$27))),
  "Annually", EDATE($D$16, 12*(ROW()-ROW(B$27))),
  "Semi monthly", $D$16 + (ROW()-ROW(B$27))*15,
  "Bi weekly", $D$16 + (ROW()-ROW(B$27))*14,
  $D$16 + (ROW()-ROW(B$27))*30
))</f>
        <v>47239</v>
      </c>
      <c r="D79" s="52">
        <f t="shared" si="1"/>
        <v>429.46</v>
      </c>
      <c r="E79" s="52">
        <f t="shared" si="2"/>
        <v>310.13</v>
      </c>
      <c r="F79" s="52">
        <f t="shared" si="3"/>
        <v>119.32999999999998</v>
      </c>
      <c r="G79" s="293">
        <f t="shared" si="4"/>
        <v>74312.12</v>
      </c>
      <c r="H79" s="293"/>
      <c r="I79" s="53"/>
      <c r="J79" s="53"/>
      <c r="K79" s="53"/>
      <c r="L79" s="53"/>
      <c r="Q79" s="17"/>
      <c r="R79" s="17"/>
      <c r="S79" s="17"/>
      <c r="T79" s="17"/>
      <c r="U79" s="17"/>
      <c r="V79" s="17"/>
      <c r="W79" s="13"/>
      <c r="X79" s="13"/>
      <c r="Y79" s="17"/>
      <c r="Z79" s="17"/>
      <c r="AA79" s="17"/>
      <c r="AB79" s="17"/>
      <c r="AC79" s="17"/>
      <c r="AD79" s="17"/>
      <c r="AE79" s="17"/>
      <c r="AF79" s="17"/>
      <c r="AG79" s="17"/>
      <c r="AH79" s="17"/>
      <c r="AI79" s="17"/>
      <c r="AJ79" s="17"/>
      <c r="AK79" s="17"/>
      <c r="AL79" s="17"/>
      <c r="AM79" s="17"/>
      <c r="AN79" s="17"/>
      <c r="AO79" s="17"/>
      <c r="AP79" s="17"/>
      <c r="AQ79" s="17"/>
      <c r="AR79" s="17"/>
      <c r="AS79" s="17"/>
      <c r="AT79" s="17"/>
      <c r="AU79" s="17"/>
    </row>
    <row r="80" spans="2:47" ht="20" customHeight="1" x14ac:dyDescent="0.35">
      <c r="B80" s="50">
        <f t="shared" si="0"/>
        <v>54</v>
      </c>
      <c r="C80" s="51" cm="1">
        <f t="array" ref="C80">IF(ROW()-ROW(B$27)+1 &gt; $D$19, "",
_xlfn.SWITCH($D$15,
  "Monthly", EDATE($D$16, ROW()-ROW(B$27)),
  "Quarterly", EDATE($D$16, 3*(ROW()-ROW(B$27))),
  "Annually", EDATE($D$16, 12*(ROW()-ROW(B$27))),
  "Semi monthly", $D$16 + (ROW()-ROW(B$27))*15,
  "Bi weekly", $D$16 + (ROW()-ROW(B$27))*14,
  $D$16 + (ROW()-ROW(B$27))*30
))</f>
        <v>47270</v>
      </c>
      <c r="D80" s="52">
        <f t="shared" si="1"/>
        <v>429.46</v>
      </c>
      <c r="E80" s="52">
        <f t="shared" si="2"/>
        <v>309.63</v>
      </c>
      <c r="F80" s="52">
        <f t="shared" si="3"/>
        <v>119.82999999999998</v>
      </c>
      <c r="G80" s="293">
        <f t="shared" si="4"/>
        <v>74192.289999999994</v>
      </c>
      <c r="H80" s="293"/>
      <c r="I80" s="53"/>
      <c r="J80" s="53"/>
      <c r="K80" s="53"/>
      <c r="L80" s="53"/>
      <c r="Q80" s="17"/>
      <c r="R80" s="17"/>
      <c r="S80" s="17"/>
      <c r="T80" s="17"/>
      <c r="U80" s="17"/>
      <c r="V80" s="17"/>
      <c r="W80" s="13"/>
      <c r="X80" s="13"/>
      <c r="Y80" s="17"/>
      <c r="Z80" s="17"/>
      <c r="AA80" s="17"/>
      <c r="AB80" s="17"/>
      <c r="AC80" s="17"/>
      <c r="AD80" s="17"/>
      <c r="AE80" s="17"/>
      <c r="AF80" s="17"/>
      <c r="AG80" s="17"/>
      <c r="AH80" s="17"/>
      <c r="AI80" s="17"/>
      <c r="AJ80" s="17"/>
      <c r="AK80" s="17"/>
      <c r="AL80" s="17"/>
      <c r="AM80" s="17"/>
      <c r="AN80" s="17"/>
      <c r="AO80" s="17"/>
      <c r="AP80" s="17"/>
      <c r="AQ80" s="17"/>
      <c r="AR80" s="17"/>
      <c r="AS80" s="17"/>
      <c r="AT80" s="17"/>
      <c r="AU80" s="17"/>
    </row>
    <row r="81" spans="2:47" ht="20" customHeight="1" x14ac:dyDescent="0.35">
      <c r="B81" s="50">
        <f t="shared" si="0"/>
        <v>55</v>
      </c>
      <c r="C81" s="51" cm="1">
        <f t="array" ref="C81">IF(ROW()-ROW(B$27)+1 &gt; $D$19, "",
_xlfn.SWITCH($D$15,
  "Monthly", EDATE($D$16, ROW()-ROW(B$27)),
  "Quarterly", EDATE($D$16, 3*(ROW()-ROW(B$27))),
  "Annually", EDATE($D$16, 12*(ROW()-ROW(B$27))),
  "Semi monthly", $D$16 + (ROW()-ROW(B$27))*15,
  "Bi weekly", $D$16 + (ROW()-ROW(B$27))*14,
  $D$16 + (ROW()-ROW(B$27))*30
))</f>
        <v>47300</v>
      </c>
      <c r="D81" s="52">
        <f t="shared" si="1"/>
        <v>429.46</v>
      </c>
      <c r="E81" s="52">
        <f t="shared" si="2"/>
        <v>309.13</v>
      </c>
      <c r="F81" s="52">
        <f t="shared" si="3"/>
        <v>120.32999999999998</v>
      </c>
      <c r="G81" s="293">
        <f t="shared" si="4"/>
        <v>74071.960000000006</v>
      </c>
      <c r="H81" s="293"/>
      <c r="I81" s="53"/>
      <c r="J81" s="53"/>
      <c r="K81" s="53"/>
      <c r="L81" s="53"/>
      <c r="Q81" s="17"/>
      <c r="R81" s="17"/>
      <c r="S81" s="17"/>
      <c r="T81" s="17"/>
      <c r="U81" s="17"/>
      <c r="V81" s="17"/>
      <c r="W81" s="13"/>
      <c r="X81" s="13"/>
      <c r="Y81" s="17"/>
      <c r="Z81" s="17"/>
      <c r="AA81" s="17"/>
      <c r="AB81" s="17"/>
      <c r="AC81" s="17"/>
      <c r="AD81" s="17"/>
      <c r="AE81" s="17"/>
      <c r="AF81" s="17"/>
      <c r="AG81" s="17"/>
      <c r="AH81" s="17"/>
      <c r="AI81" s="17"/>
      <c r="AJ81" s="17"/>
      <c r="AK81" s="17"/>
      <c r="AL81" s="17"/>
      <c r="AM81" s="17"/>
      <c r="AN81" s="17"/>
      <c r="AO81" s="17"/>
      <c r="AP81" s="17"/>
      <c r="AQ81" s="17"/>
      <c r="AR81" s="17"/>
      <c r="AS81" s="17"/>
      <c r="AT81" s="17"/>
      <c r="AU81" s="17"/>
    </row>
    <row r="82" spans="2:47" ht="20" customHeight="1" x14ac:dyDescent="0.35">
      <c r="B82" s="50">
        <f t="shared" si="0"/>
        <v>56</v>
      </c>
      <c r="C82" s="51" cm="1">
        <f t="array" ref="C82">IF(ROW()-ROW(B$27)+1 &gt; $D$19, "",
_xlfn.SWITCH($D$15,
  "Monthly", EDATE($D$16, ROW()-ROW(B$27)),
  "Quarterly", EDATE($D$16, 3*(ROW()-ROW(B$27))),
  "Annually", EDATE($D$16, 12*(ROW()-ROW(B$27))),
  "Semi monthly", $D$16 + (ROW()-ROW(B$27))*15,
  "Bi weekly", $D$16 + (ROW()-ROW(B$27))*14,
  $D$16 + (ROW()-ROW(B$27))*30
))</f>
        <v>47331</v>
      </c>
      <c r="D82" s="52">
        <f t="shared" si="1"/>
        <v>429.46</v>
      </c>
      <c r="E82" s="52">
        <f t="shared" si="2"/>
        <v>308.63</v>
      </c>
      <c r="F82" s="52">
        <f t="shared" si="3"/>
        <v>120.82999999999998</v>
      </c>
      <c r="G82" s="293">
        <f t="shared" si="4"/>
        <v>73951.13</v>
      </c>
      <c r="H82" s="293"/>
      <c r="I82" s="53"/>
      <c r="J82" s="53"/>
      <c r="K82" s="53"/>
      <c r="L82" s="53"/>
      <c r="Q82" s="17"/>
      <c r="R82" s="17"/>
      <c r="S82" s="17"/>
      <c r="T82" s="17"/>
      <c r="U82" s="17"/>
      <c r="V82" s="17"/>
      <c r="W82" s="13"/>
      <c r="X82" s="13"/>
      <c r="Y82" s="17"/>
      <c r="Z82" s="17"/>
      <c r="AA82" s="17"/>
      <c r="AB82" s="17"/>
      <c r="AC82" s="17"/>
      <c r="AD82" s="17"/>
      <c r="AE82" s="17"/>
      <c r="AF82" s="17"/>
      <c r="AG82" s="17"/>
      <c r="AH82" s="17"/>
      <c r="AI82" s="17"/>
      <c r="AJ82" s="17"/>
      <c r="AK82" s="17"/>
      <c r="AL82" s="17"/>
      <c r="AM82" s="17"/>
      <c r="AN82" s="17"/>
      <c r="AO82" s="17"/>
      <c r="AP82" s="17"/>
      <c r="AQ82" s="17"/>
      <c r="AR82" s="17"/>
      <c r="AS82" s="17"/>
      <c r="AT82" s="17"/>
      <c r="AU82" s="17"/>
    </row>
    <row r="83" spans="2:47" ht="20" customHeight="1" x14ac:dyDescent="0.35">
      <c r="B83" s="50">
        <f t="shared" si="0"/>
        <v>57</v>
      </c>
      <c r="C83" s="51" cm="1">
        <f t="array" ref="C83">IF(ROW()-ROW(B$27)+1 &gt; $D$19, "",
_xlfn.SWITCH($D$15,
  "Monthly", EDATE($D$16, ROW()-ROW(B$27)),
  "Quarterly", EDATE($D$16, 3*(ROW()-ROW(B$27))),
  "Annually", EDATE($D$16, 12*(ROW()-ROW(B$27))),
  "Semi monthly", $D$16 + (ROW()-ROW(B$27))*15,
  "Bi weekly", $D$16 + (ROW()-ROW(B$27))*14,
  $D$16 + (ROW()-ROW(B$27))*30
))</f>
        <v>47362</v>
      </c>
      <c r="D83" s="52">
        <f t="shared" si="1"/>
        <v>429.46</v>
      </c>
      <c r="E83" s="52">
        <f t="shared" si="2"/>
        <v>308.13</v>
      </c>
      <c r="F83" s="52">
        <f t="shared" si="3"/>
        <v>121.32999999999998</v>
      </c>
      <c r="G83" s="293">
        <f t="shared" si="4"/>
        <v>73829.8</v>
      </c>
      <c r="H83" s="293"/>
      <c r="I83" s="53"/>
      <c r="J83" s="53"/>
      <c r="K83" s="53"/>
      <c r="L83" s="53"/>
      <c r="Q83" s="17"/>
      <c r="R83" s="17"/>
      <c r="S83" s="17"/>
      <c r="T83" s="17"/>
      <c r="U83" s="17"/>
      <c r="V83" s="17"/>
      <c r="W83" s="13"/>
      <c r="X83" s="13"/>
      <c r="Y83" s="17"/>
      <c r="Z83" s="17"/>
      <c r="AA83" s="17"/>
      <c r="AB83" s="17"/>
      <c r="AC83" s="17"/>
      <c r="AD83" s="17"/>
      <c r="AE83" s="17"/>
      <c r="AF83" s="17"/>
      <c r="AG83" s="17"/>
      <c r="AH83" s="17"/>
      <c r="AI83" s="17"/>
      <c r="AJ83" s="17"/>
      <c r="AK83" s="17"/>
      <c r="AL83" s="17"/>
      <c r="AM83" s="17"/>
      <c r="AN83" s="17"/>
      <c r="AO83" s="17"/>
      <c r="AP83" s="17"/>
      <c r="AQ83" s="17"/>
      <c r="AR83" s="17"/>
      <c r="AS83" s="17"/>
      <c r="AT83" s="17"/>
      <c r="AU83" s="17"/>
    </row>
    <row r="84" spans="2:47" ht="20" customHeight="1" x14ac:dyDescent="0.35">
      <c r="B84" s="50">
        <f t="shared" si="0"/>
        <v>58</v>
      </c>
      <c r="C84" s="51" cm="1">
        <f t="array" ref="C84">IF(ROW()-ROW(B$27)+1 &gt; $D$19, "",
_xlfn.SWITCH($D$15,
  "Monthly", EDATE($D$16, ROW()-ROW(B$27)),
  "Quarterly", EDATE($D$16, 3*(ROW()-ROW(B$27))),
  "Annually", EDATE($D$16, 12*(ROW()-ROW(B$27))),
  "Semi monthly", $D$16 + (ROW()-ROW(B$27))*15,
  "Bi weekly", $D$16 + (ROW()-ROW(B$27))*14,
  $D$16 + (ROW()-ROW(B$27))*30
))</f>
        <v>47392</v>
      </c>
      <c r="D84" s="52">
        <f t="shared" si="1"/>
        <v>429.46</v>
      </c>
      <c r="E84" s="52">
        <f t="shared" si="2"/>
        <v>307.62</v>
      </c>
      <c r="F84" s="52">
        <f t="shared" si="3"/>
        <v>121.83999999999997</v>
      </c>
      <c r="G84" s="293">
        <f t="shared" si="4"/>
        <v>73707.960000000006</v>
      </c>
      <c r="H84" s="293"/>
      <c r="I84" s="53"/>
      <c r="J84" s="53"/>
      <c r="K84" s="53"/>
      <c r="L84" s="53"/>
      <c r="Q84" s="17"/>
      <c r="R84" s="17"/>
      <c r="S84" s="17"/>
      <c r="T84" s="17"/>
      <c r="U84" s="17"/>
      <c r="V84" s="17"/>
      <c r="W84" s="13"/>
      <c r="X84" s="13"/>
      <c r="Y84" s="17"/>
      <c r="Z84" s="17"/>
      <c r="AA84" s="17"/>
      <c r="AB84" s="17"/>
      <c r="AC84" s="17"/>
      <c r="AD84" s="17"/>
      <c r="AE84" s="17"/>
      <c r="AF84" s="17"/>
      <c r="AG84" s="17"/>
      <c r="AH84" s="17"/>
      <c r="AI84" s="17"/>
      <c r="AJ84" s="17"/>
      <c r="AK84" s="17"/>
      <c r="AL84" s="17"/>
      <c r="AM84" s="17"/>
      <c r="AN84" s="17"/>
      <c r="AO84" s="17"/>
      <c r="AP84" s="17"/>
      <c r="AQ84" s="17"/>
      <c r="AR84" s="17"/>
      <c r="AS84" s="17"/>
      <c r="AT84" s="17"/>
      <c r="AU84" s="17"/>
    </row>
    <row r="85" spans="2:47" ht="20" customHeight="1" x14ac:dyDescent="0.35">
      <c r="B85" s="50">
        <f t="shared" si="0"/>
        <v>59</v>
      </c>
      <c r="C85" s="51" cm="1">
        <f t="array" ref="C85">IF(ROW()-ROW(B$27)+1 &gt; $D$19, "",
_xlfn.SWITCH($D$15,
  "Monthly", EDATE($D$16, ROW()-ROW(B$27)),
  "Quarterly", EDATE($D$16, 3*(ROW()-ROW(B$27))),
  "Annually", EDATE($D$16, 12*(ROW()-ROW(B$27))),
  "Semi monthly", $D$16 + (ROW()-ROW(B$27))*15,
  "Bi weekly", $D$16 + (ROW()-ROW(B$27))*14,
  $D$16 + (ROW()-ROW(B$27))*30
))</f>
        <v>47423</v>
      </c>
      <c r="D85" s="52">
        <f t="shared" si="1"/>
        <v>429.46</v>
      </c>
      <c r="E85" s="52">
        <f t="shared" si="2"/>
        <v>307.12</v>
      </c>
      <c r="F85" s="52">
        <f t="shared" si="3"/>
        <v>122.33999999999997</v>
      </c>
      <c r="G85" s="293">
        <f t="shared" si="4"/>
        <v>73585.62</v>
      </c>
      <c r="H85" s="293"/>
      <c r="I85" s="53"/>
      <c r="J85" s="53"/>
      <c r="K85" s="53"/>
      <c r="L85" s="53"/>
      <c r="Q85" s="17"/>
      <c r="R85" s="17"/>
      <c r="S85" s="17"/>
      <c r="T85" s="17"/>
      <c r="U85" s="17"/>
      <c r="V85" s="17"/>
      <c r="W85" s="13"/>
      <c r="X85" s="13"/>
      <c r="Y85" s="17"/>
      <c r="Z85" s="17"/>
      <c r="AA85" s="17"/>
      <c r="AB85" s="17"/>
      <c r="AC85" s="17"/>
      <c r="AD85" s="17"/>
      <c r="AE85" s="17"/>
      <c r="AF85" s="17"/>
      <c r="AG85" s="17"/>
      <c r="AH85" s="17"/>
      <c r="AI85" s="17"/>
      <c r="AJ85" s="17"/>
      <c r="AK85" s="17"/>
      <c r="AL85" s="17"/>
      <c r="AM85" s="17"/>
      <c r="AN85" s="17"/>
      <c r="AO85" s="17"/>
      <c r="AP85" s="17"/>
      <c r="AQ85" s="17"/>
      <c r="AR85" s="17"/>
      <c r="AS85" s="17"/>
      <c r="AT85" s="17"/>
      <c r="AU85" s="17"/>
    </row>
    <row r="86" spans="2:47" ht="20" customHeight="1" x14ac:dyDescent="0.35">
      <c r="B86" s="50">
        <f t="shared" si="0"/>
        <v>60</v>
      </c>
      <c r="C86" s="51" cm="1">
        <f t="array" ref="C86">IF(ROW()-ROW(B$27)+1 &gt; $D$19, "",
_xlfn.SWITCH($D$15,
  "Monthly", EDATE($D$16, ROW()-ROW(B$27)),
  "Quarterly", EDATE($D$16, 3*(ROW()-ROW(B$27))),
  "Annually", EDATE($D$16, 12*(ROW()-ROW(B$27))),
  "Semi monthly", $D$16 + (ROW()-ROW(B$27))*15,
  "Bi weekly", $D$16 + (ROW()-ROW(B$27))*14,
  $D$16 + (ROW()-ROW(B$27))*30
))</f>
        <v>47453</v>
      </c>
      <c r="D86" s="52">
        <f t="shared" si="1"/>
        <v>429.46</v>
      </c>
      <c r="E86" s="52">
        <f t="shared" si="2"/>
        <v>306.61</v>
      </c>
      <c r="F86" s="52">
        <f t="shared" si="3"/>
        <v>122.84999999999997</v>
      </c>
      <c r="G86" s="293">
        <f t="shared" si="4"/>
        <v>73462.77</v>
      </c>
      <c r="H86" s="293"/>
      <c r="I86" s="53"/>
      <c r="J86" s="53"/>
      <c r="K86" s="53"/>
      <c r="L86" s="53"/>
      <c r="Q86" s="17"/>
      <c r="R86" s="17"/>
      <c r="S86" s="17"/>
      <c r="T86" s="17"/>
      <c r="U86" s="17"/>
      <c r="V86" s="17"/>
      <c r="W86" s="13"/>
      <c r="X86" s="13"/>
      <c r="Y86" s="17"/>
      <c r="Z86" s="17"/>
      <c r="AA86" s="17"/>
      <c r="AB86" s="17"/>
      <c r="AC86" s="17"/>
      <c r="AD86" s="17"/>
      <c r="AE86" s="17"/>
      <c r="AF86" s="17"/>
      <c r="AG86" s="17"/>
      <c r="AH86" s="17"/>
      <c r="AI86" s="17"/>
      <c r="AJ86" s="17"/>
      <c r="AK86" s="17"/>
      <c r="AL86" s="17"/>
      <c r="AM86" s="17"/>
      <c r="AN86" s="17"/>
      <c r="AO86" s="17"/>
      <c r="AP86" s="17"/>
      <c r="AQ86" s="17"/>
      <c r="AR86" s="17"/>
      <c r="AS86" s="17"/>
      <c r="AT86" s="17"/>
      <c r="AU86" s="17"/>
    </row>
    <row r="87" spans="2:47" ht="20" customHeight="1" x14ac:dyDescent="0.35">
      <c r="B87" s="50">
        <f t="shared" si="0"/>
        <v>61</v>
      </c>
      <c r="C87" s="51" cm="1">
        <f t="array" ref="C87">IF(ROW()-ROW(B$27)+1 &gt; $D$19, "",
_xlfn.SWITCH($D$15,
  "Monthly", EDATE($D$16, ROW()-ROW(B$27)),
  "Quarterly", EDATE($D$16, 3*(ROW()-ROW(B$27))),
  "Annually", EDATE($D$16, 12*(ROW()-ROW(B$27))),
  "Semi monthly", $D$16 + (ROW()-ROW(B$27))*15,
  "Bi weekly", $D$16 + (ROW()-ROW(B$27))*14,
  $D$16 + (ROW()-ROW(B$27))*30
))</f>
        <v>47484</v>
      </c>
      <c r="D87" s="52">
        <f t="shared" si="1"/>
        <v>429.46</v>
      </c>
      <c r="E87" s="52">
        <f t="shared" si="2"/>
        <v>306.08999999999997</v>
      </c>
      <c r="F87" s="52">
        <f t="shared" si="3"/>
        <v>123.37</v>
      </c>
      <c r="G87" s="293">
        <f t="shared" si="4"/>
        <v>73339.399999999994</v>
      </c>
      <c r="H87" s="293"/>
      <c r="I87" s="53"/>
      <c r="J87" s="53"/>
      <c r="K87" s="53"/>
      <c r="L87" s="53"/>
      <c r="W87" s="4"/>
      <c r="X87" s="4"/>
    </row>
    <row r="88" spans="2:47" ht="20" customHeight="1" x14ac:dyDescent="0.35">
      <c r="B88" s="50">
        <f t="shared" si="0"/>
        <v>62</v>
      </c>
      <c r="C88" s="51" cm="1">
        <f t="array" ref="C88">IF(ROW()-ROW(B$27)+1 &gt; $D$19, "",
_xlfn.SWITCH($D$15,
  "Monthly", EDATE($D$16, ROW()-ROW(B$27)),
  "Quarterly", EDATE($D$16, 3*(ROW()-ROW(B$27))),
  "Annually", EDATE($D$16, 12*(ROW()-ROW(B$27))),
  "Semi monthly", $D$16 + (ROW()-ROW(B$27))*15,
  "Bi weekly", $D$16 + (ROW()-ROW(B$27))*14,
  $D$16 + (ROW()-ROW(B$27))*30
))</f>
        <v>47515</v>
      </c>
      <c r="D88" s="52">
        <f t="shared" si="1"/>
        <v>429.46</v>
      </c>
      <c r="E88" s="52">
        <f t="shared" si="2"/>
        <v>305.58</v>
      </c>
      <c r="F88" s="52">
        <f t="shared" si="3"/>
        <v>123.88</v>
      </c>
      <c r="G88" s="293">
        <f t="shared" si="4"/>
        <v>73215.520000000004</v>
      </c>
      <c r="H88" s="293"/>
      <c r="I88" s="53"/>
      <c r="J88" s="53"/>
      <c r="K88" s="53"/>
      <c r="L88" s="53"/>
      <c r="W88" s="4"/>
      <c r="X88" s="4"/>
    </row>
    <row r="89" spans="2:47" ht="20" customHeight="1" x14ac:dyDescent="0.35">
      <c r="B89" s="50">
        <f t="shared" si="0"/>
        <v>63</v>
      </c>
      <c r="C89" s="51" cm="1">
        <f t="array" ref="C89">IF(ROW()-ROW(B$27)+1 &gt; $D$19, "",
_xlfn.SWITCH($D$15,
  "Monthly", EDATE($D$16, ROW()-ROW(B$27)),
  "Quarterly", EDATE($D$16, 3*(ROW()-ROW(B$27))),
  "Annually", EDATE($D$16, 12*(ROW()-ROW(B$27))),
  "Semi monthly", $D$16 + (ROW()-ROW(B$27))*15,
  "Bi weekly", $D$16 + (ROW()-ROW(B$27))*14,
  $D$16 + (ROW()-ROW(B$27))*30
))</f>
        <v>47543</v>
      </c>
      <c r="D89" s="52">
        <f t="shared" si="1"/>
        <v>429.46</v>
      </c>
      <c r="E89" s="52">
        <f t="shared" si="2"/>
        <v>305.06</v>
      </c>
      <c r="F89" s="52">
        <f t="shared" si="3"/>
        <v>124.39999999999998</v>
      </c>
      <c r="G89" s="293">
        <f t="shared" si="4"/>
        <v>73091.12</v>
      </c>
      <c r="H89" s="293"/>
      <c r="I89" s="53"/>
      <c r="J89" s="53"/>
      <c r="K89" s="53"/>
      <c r="L89" s="53"/>
      <c r="W89" s="4"/>
      <c r="X89" s="4"/>
    </row>
    <row r="90" spans="2:47" ht="20" customHeight="1" x14ac:dyDescent="0.35">
      <c r="B90" s="50">
        <f t="shared" si="0"/>
        <v>64</v>
      </c>
      <c r="C90" s="51" cm="1">
        <f t="array" ref="C90">IF(ROW()-ROW(B$27)+1 &gt; $D$19, "",
_xlfn.SWITCH($D$15,
  "Monthly", EDATE($D$16, ROW()-ROW(B$27)),
  "Quarterly", EDATE($D$16, 3*(ROW()-ROW(B$27))),
  "Annually", EDATE($D$16, 12*(ROW()-ROW(B$27))),
  "Semi monthly", $D$16 + (ROW()-ROW(B$27))*15,
  "Bi weekly", $D$16 + (ROW()-ROW(B$27))*14,
  $D$16 + (ROW()-ROW(B$27))*30
))</f>
        <v>47574</v>
      </c>
      <c r="D90" s="52">
        <f t="shared" si="1"/>
        <v>429.46</v>
      </c>
      <c r="E90" s="52">
        <f t="shared" si="2"/>
        <v>304.55</v>
      </c>
      <c r="F90" s="52">
        <f t="shared" si="3"/>
        <v>124.90999999999997</v>
      </c>
      <c r="G90" s="293">
        <f t="shared" si="4"/>
        <v>72966.210000000006</v>
      </c>
      <c r="H90" s="293"/>
      <c r="I90" s="53"/>
      <c r="J90" s="53"/>
      <c r="K90" s="53"/>
      <c r="L90" s="53"/>
      <c r="W90" s="4"/>
      <c r="X90" s="4"/>
    </row>
    <row r="91" spans="2:47" ht="20" customHeight="1" x14ac:dyDescent="0.35">
      <c r="B91" s="50">
        <f t="shared" ref="B91:B154" si="5">IF(ROW()-ROW(A$27)+1 &gt; $D$19, "", ROW()-ROW(A$27)+1)</f>
        <v>65</v>
      </c>
      <c r="C91" s="51" cm="1">
        <f t="array" ref="C91">IF(ROW()-ROW(B$27)+1 &gt; $D$19, "",
_xlfn.SWITCH($D$15,
  "Monthly", EDATE($D$16, ROW()-ROW(B$27)),
  "Quarterly", EDATE($D$16, 3*(ROW()-ROW(B$27))),
  "Annually", EDATE($D$16, 12*(ROW()-ROW(B$27))),
  "Semi monthly", $D$16 + (ROW()-ROW(B$27))*15,
  "Bi weekly", $D$16 + (ROW()-ROW(B$27))*14,
  $D$16 + (ROW()-ROW(B$27))*30
))</f>
        <v>47604</v>
      </c>
      <c r="D91" s="52">
        <f t="shared" si="1"/>
        <v>429.46</v>
      </c>
      <c r="E91" s="52">
        <f t="shared" si="2"/>
        <v>304.02999999999997</v>
      </c>
      <c r="F91" s="52">
        <f t="shared" si="3"/>
        <v>125.43</v>
      </c>
      <c r="G91" s="293">
        <f t="shared" si="4"/>
        <v>72840.78</v>
      </c>
      <c r="H91" s="293"/>
      <c r="I91" s="53"/>
      <c r="J91" s="53"/>
      <c r="K91" s="53"/>
      <c r="L91" s="53"/>
      <c r="W91" s="4"/>
      <c r="X91" s="4"/>
    </row>
    <row r="92" spans="2:47" ht="20" customHeight="1" x14ac:dyDescent="0.35">
      <c r="B92" s="50">
        <f t="shared" si="5"/>
        <v>66</v>
      </c>
      <c r="C92" s="51" cm="1">
        <f t="array" ref="C92">IF(ROW()-ROW(B$27)+1 &gt; $D$19, "",
_xlfn.SWITCH($D$15,
  "Monthly", EDATE($D$16, ROW()-ROW(B$27)),
  "Quarterly", EDATE($D$16, 3*(ROW()-ROW(B$27))),
  "Annually", EDATE($D$16, 12*(ROW()-ROW(B$27))),
  "Semi monthly", $D$16 + (ROW()-ROW(B$27))*15,
  "Bi weekly", $D$16 + (ROW()-ROW(B$27))*14,
  $D$16 + (ROW()-ROW(B$27))*30
))</f>
        <v>47635</v>
      </c>
      <c r="D92" s="52">
        <f t="shared" ref="D92:D155" si="6">IF(B92="","",IF($D$8="Yes",ROUND($D$21,2),$D$21))</f>
        <v>429.46</v>
      </c>
      <c r="E92" s="52">
        <f t="shared" ref="E92:E155" si="7">IF(B92="","",IF($D$7="Flat",($D$12*$D$13*$D$14)/$D$19,IF($D$8="Yes",ROUND(($G91*$D$13*$D$14)/$D$19,2),($G91*$D$13*$D$14)/$D$19)))</f>
        <v>303.5</v>
      </c>
      <c r="F92" s="52">
        <f t="shared" ref="F92:F155" si="8">IF($B92="","",IF($D$7="Flat",IFERROR($D$12/$D$19,0),($D92-$E92)))</f>
        <v>125.95999999999998</v>
      </c>
      <c r="G92" s="293">
        <f t="shared" ref="G92:G155" si="9">IFERROR(IF(B92="","",IF($D$8="Yes",ROUND(IF(B92=$D$19,0,ROUND($G91-$F92,2)),2),IF(B92=$D$19,0,ROUND($G91-$F92,2)))),"")</f>
        <v>72714.820000000007</v>
      </c>
      <c r="H92" s="293"/>
      <c r="I92" s="53"/>
      <c r="J92" s="53"/>
      <c r="K92" s="53"/>
      <c r="L92" s="53"/>
      <c r="W92" s="4"/>
      <c r="X92" s="4"/>
    </row>
    <row r="93" spans="2:47" ht="20" customHeight="1" x14ac:dyDescent="0.35">
      <c r="B93" s="50">
        <f t="shared" si="5"/>
        <v>67</v>
      </c>
      <c r="C93" s="51" cm="1">
        <f t="array" ref="C93">IF(ROW()-ROW(B$27)+1 &gt; $D$19, "",
_xlfn.SWITCH($D$15,
  "Monthly", EDATE($D$16, ROW()-ROW(B$27)),
  "Quarterly", EDATE($D$16, 3*(ROW()-ROW(B$27))),
  "Annually", EDATE($D$16, 12*(ROW()-ROW(B$27))),
  "Semi monthly", $D$16 + (ROW()-ROW(B$27))*15,
  "Bi weekly", $D$16 + (ROW()-ROW(B$27))*14,
  $D$16 + (ROW()-ROW(B$27))*30
))</f>
        <v>47665</v>
      </c>
      <c r="D93" s="52">
        <f t="shared" si="6"/>
        <v>429.46</v>
      </c>
      <c r="E93" s="52">
        <f t="shared" si="7"/>
        <v>302.98</v>
      </c>
      <c r="F93" s="52">
        <f t="shared" si="8"/>
        <v>126.47999999999996</v>
      </c>
      <c r="G93" s="293">
        <f t="shared" si="9"/>
        <v>72588.34</v>
      </c>
      <c r="H93" s="293"/>
      <c r="I93" s="53"/>
      <c r="J93" s="53"/>
      <c r="K93" s="53"/>
      <c r="L93" s="53"/>
      <c r="W93" s="4"/>
      <c r="X93" s="4"/>
    </row>
    <row r="94" spans="2:47" ht="20" customHeight="1" x14ac:dyDescent="0.35">
      <c r="B94" s="50">
        <f t="shared" si="5"/>
        <v>68</v>
      </c>
      <c r="C94" s="51" cm="1">
        <f t="array" ref="C94">IF(ROW()-ROW(B$27)+1 &gt; $D$19, "",
_xlfn.SWITCH($D$15,
  "Monthly", EDATE($D$16, ROW()-ROW(B$27)),
  "Quarterly", EDATE($D$16, 3*(ROW()-ROW(B$27))),
  "Annually", EDATE($D$16, 12*(ROW()-ROW(B$27))),
  "Semi monthly", $D$16 + (ROW()-ROW(B$27))*15,
  "Bi weekly", $D$16 + (ROW()-ROW(B$27))*14,
  $D$16 + (ROW()-ROW(B$27))*30
))</f>
        <v>47696</v>
      </c>
      <c r="D94" s="52">
        <f t="shared" si="6"/>
        <v>429.46</v>
      </c>
      <c r="E94" s="52">
        <f t="shared" si="7"/>
        <v>302.45</v>
      </c>
      <c r="F94" s="52">
        <f t="shared" si="8"/>
        <v>127.00999999999999</v>
      </c>
      <c r="G94" s="293">
        <f t="shared" si="9"/>
        <v>72461.33</v>
      </c>
      <c r="H94" s="293"/>
      <c r="I94" s="53"/>
      <c r="J94" s="53"/>
      <c r="K94" s="53"/>
      <c r="L94" s="53"/>
      <c r="W94" s="4"/>
      <c r="X94" s="4"/>
    </row>
    <row r="95" spans="2:47" ht="20" customHeight="1" x14ac:dyDescent="0.35">
      <c r="B95" s="50">
        <f t="shared" si="5"/>
        <v>69</v>
      </c>
      <c r="C95" s="51" cm="1">
        <f t="array" ref="C95">IF(ROW()-ROW(B$27)+1 &gt; $D$19, "",
_xlfn.SWITCH($D$15,
  "Monthly", EDATE($D$16, ROW()-ROW(B$27)),
  "Quarterly", EDATE($D$16, 3*(ROW()-ROW(B$27))),
  "Annually", EDATE($D$16, 12*(ROW()-ROW(B$27))),
  "Semi monthly", $D$16 + (ROW()-ROW(B$27))*15,
  "Bi weekly", $D$16 + (ROW()-ROW(B$27))*14,
  $D$16 + (ROW()-ROW(B$27))*30
))</f>
        <v>47727</v>
      </c>
      <c r="D95" s="52">
        <f t="shared" si="6"/>
        <v>429.46</v>
      </c>
      <c r="E95" s="52">
        <f t="shared" si="7"/>
        <v>301.92</v>
      </c>
      <c r="F95" s="52">
        <f t="shared" si="8"/>
        <v>127.53999999999996</v>
      </c>
      <c r="G95" s="293">
        <f t="shared" si="9"/>
        <v>72333.789999999994</v>
      </c>
      <c r="H95" s="293"/>
      <c r="I95" s="53"/>
      <c r="J95" s="53"/>
      <c r="K95" s="53"/>
      <c r="L95" s="53"/>
      <c r="W95" s="4"/>
      <c r="X95" s="4"/>
    </row>
    <row r="96" spans="2:47" ht="20" customHeight="1" x14ac:dyDescent="0.35">
      <c r="B96" s="50">
        <f t="shared" si="5"/>
        <v>70</v>
      </c>
      <c r="C96" s="51" cm="1">
        <f t="array" ref="C96">IF(ROW()-ROW(B$27)+1 &gt; $D$19, "",
_xlfn.SWITCH($D$15,
  "Monthly", EDATE($D$16, ROW()-ROW(B$27)),
  "Quarterly", EDATE($D$16, 3*(ROW()-ROW(B$27))),
  "Annually", EDATE($D$16, 12*(ROW()-ROW(B$27))),
  "Semi monthly", $D$16 + (ROW()-ROW(B$27))*15,
  "Bi weekly", $D$16 + (ROW()-ROW(B$27))*14,
  $D$16 + (ROW()-ROW(B$27))*30
))</f>
        <v>47757</v>
      </c>
      <c r="D96" s="52">
        <f t="shared" si="6"/>
        <v>429.46</v>
      </c>
      <c r="E96" s="52">
        <f t="shared" si="7"/>
        <v>301.39</v>
      </c>
      <c r="F96" s="52">
        <f t="shared" si="8"/>
        <v>128.07</v>
      </c>
      <c r="G96" s="293">
        <f t="shared" si="9"/>
        <v>72205.72</v>
      </c>
      <c r="H96" s="293"/>
      <c r="I96" s="53"/>
      <c r="J96" s="53"/>
      <c r="K96" s="53"/>
      <c r="L96" s="53"/>
      <c r="W96" s="4"/>
      <c r="X96" s="4"/>
    </row>
    <row r="97" spans="2:12" ht="20" customHeight="1" x14ac:dyDescent="0.35">
      <c r="B97" s="50">
        <f t="shared" si="5"/>
        <v>71</v>
      </c>
      <c r="C97" s="51" cm="1">
        <f t="array" ref="C97">IF(ROW()-ROW(B$27)+1 &gt; $D$19, "",
_xlfn.SWITCH($D$15,
  "Monthly", EDATE($D$16, ROW()-ROW(B$27)),
  "Quarterly", EDATE($D$16, 3*(ROW()-ROW(B$27))),
  "Annually", EDATE($D$16, 12*(ROW()-ROW(B$27))),
  "Semi monthly", $D$16 + (ROW()-ROW(B$27))*15,
  "Bi weekly", $D$16 + (ROW()-ROW(B$27))*14,
  $D$16 + (ROW()-ROW(B$27))*30
))</f>
        <v>47788</v>
      </c>
      <c r="D97" s="52">
        <f t="shared" si="6"/>
        <v>429.46</v>
      </c>
      <c r="E97" s="52">
        <f t="shared" si="7"/>
        <v>300.86</v>
      </c>
      <c r="F97" s="52">
        <f t="shared" si="8"/>
        <v>128.59999999999997</v>
      </c>
      <c r="G97" s="293">
        <f t="shared" si="9"/>
        <v>72077.119999999995</v>
      </c>
      <c r="H97" s="293"/>
      <c r="I97" s="53"/>
      <c r="J97" s="53"/>
      <c r="K97" s="53"/>
      <c r="L97" s="53"/>
    </row>
    <row r="98" spans="2:12" ht="20" customHeight="1" x14ac:dyDescent="0.35">
      <c r="B98" s="50">
        <f t="shared" si="5"/>
        <v>72</v>
      </c>
      <c r="C98" s="51" cm="1">
        <f t="array" ref="C98">IF(ROW()-ROW(B$27)+1 &gt; $D$19, "",
_xlfn.SWITCH($D$15,
  "Monthly", EDATE($D$16, ROW()-ROW(B$27)),
  "Quarterly", EDATE($D$16, 3*(ROW()-ROW(B$27))),
  "Annually", EDATE($D$16, 12*(ROW()-ROW(B$27))),
  "Semi monthly", $D$16 + (ROW()-ROW(B$27))*15,
  "Bi weekly", $D$16 + (ROW()-ROW(B$27))*14,
  $D$16 + (ROW()-ROW(B$27))*30
))</f>
        <v>47818</v>
      </c>
      <c r="D98" s="52">
        <f t="shared" si="6"/>
        <v>429.46</v>
      </c>
      <c r="E98" s="52">
        <f t="shared" si="7"/>
        <v>300.32</v>
      </c>
      <c r="F98" s="52">
        <f t="shared" si="8"/>
        <v>129.13999999999999</v>
      </c>
      <c r="G98" s="293">
        <f t="shared" si="9"/>
        <v>71947.98</v>
      </c>
      <c r="H98" s="293"/>
      <c r="I98" s="53"/>
      <c r="J98" s="53"/>
      <c r="K98" s="53"/>
      <c r="L98" s="53"/>
    </row>
    <row r="99" spans="2:12" ht="20" customHeight="1" x14ac:dyDescent="0.35">
      <c r="B99" s="50">
        <f t="shared" si="5"/>
        <v>73</v>
      </c>
      <c r="C99" s="51" cm="1">
        <f t="array" ref="C99">IF(ROW()-ROW(B$27)+1 &gt; $D$19, "",
_xlfn.SWITCH($D$15,
  "Monthly", EDATE($D$16, ROW()-ROW(B$27)),
  "Quarterly", EDATE($D$16, 3*(ROW()-ROW(B$27))),
  "Annually", EDATE($D$16, 12*(ROW()-ROW(B$27))),
  "Semi monthly", $D$16 + (ROW()-ROW(B$27))*15,
  "Bi weekly", $D$16 + (ROW()-ROW(B$27))*14,
  $D$16 + (ROW()-ROW(B$27))*30
))</f>
        <v>47849</v>
      </c>
      <c r="D99" s="52">
        <f t="shared" si="6"/>
        <v>429.46</v>
      </c>
      <c r="E99" s="52">
        <f t="shared" si="7"/>
        <v>299.77999999999997</v>
      </c>
      <c r="F99" s="52">
        <f t="shared" si="8"/>
        <v>129.68</v>
      </c>
      <c r="G99" s="293">
        <f t="shared" si="9"/>
        <v>71818.3</v>
      </c>
      <c r="H99" s="293"/>
      <c r="I99" s="53"/>
      <c r="J99" s="53"/>
      <c r="K99" s="53"/>
      <c r="L99" s="53"/>
    </row>
    <row r="100" spans="2:12" ht="20" customHeight="1" x14ac:dyDescent="0.35">
      <c r="B100" s="50">
        <f t="shared" si="5"/>
        <v>74</v>
      </c>
      <c r="C100" s="51" cm="1">
        <f t="array" ref="C100">IF(ROW()-ROW(B$27)+1 &gt; $D$19, "",
_xlfn.SWITCH($D$15,
  "Monthly", EDATE($D$16, ROW()-ROW(B$27)),
  "Quarterly", EDATE($D$16, 3*(ROW()-ROW(B$27))),
  "Annually", EDATE($D$16, 12*(ROW()-ROW(B$27))),
  "Semi monthly", $D$16 + (ROW()-ROW(B$27))*15,
  "Bi weekly", $D$16 + (ROW()-ROW(B$27))*14,
  $D$16 + (ROW()-ROW(B$27))*30
))</f>
        <v>47880</v>
      </c>
      <c r="D100" s="52">
        <f t="shared" si="6"/>
        <v>429.46</v>
      </c>
      <c r="E100" s="52">
        <f t="shared" si="7"/>
        <v>299.24</v>
      </c>
      <c r="F100" s="52">
        <f t="shared" si="8"/>
        <v>130.21999999999997</v>
      </c>
      <c r="G100" s="293">
        <f t="shared" si="9"/>
        <v>71688.08</v>
      </c>
      <c r="H100" s="293"/>
      <c r="I100" s="53"/>
      <c r="J100" s="53"/>
      <c r="K100" s="53"/>
      <c r="L100" s="53"/>
    </row>
    <row r="101" spans="2:12" ht="20" customHeight="1" x14ac:dyDescent="0.35">
      <c r="B101" s="50">
        <f t="shared" si="5"/>
        <v>75</v>
      </c>
      <c r="C101" s="51" cm="1">
        <f t="array" ref="C101">IF(ROW()-ROW(B$27)+1 &gt; $D$19, "",
_xlfn.SWITCH($D$15,
  "Monthly", EDATE($D$16, ROW()-ROW(B$27)),
  "Quarterly", EDATE($D$16, 3*(ROW()-ROW(B$27))),
  "Annually", EDATE($D$16, 12*(ROW()-ROW(B$27))),
  "Semi monthly", $D$16 + (ROW()-ROW(B$27))*15,
  "Bi weekly", $D$16 + (ROW()-ROW(B$27))*14,
  $D$16 + (ROW()-ROW(B$27))*30
))</f>
        <v>47908</v>
      </c>
      <c r="D101" s="52">
        <f t="shared" si="6"/>
        <v>429.46</v>
      </c>
      <c r="E101" s="52">
        <f t="shared" si="7"/>
        <v>298.7</v>
      </c>
      <c r="F101" s="52">
        <f t="shared" si="8"/>
        <v>130.76</v>
      </c>
      <c r="G101" s="293">
        <f t="shared" si="9"/>
        <v>71557.320000000007</v>
      </c>
      <c r="H101" s="293"/>
      <c r="I101" s="53"/>
      <c r="J101" s="53"/>
      <c r="K101" s="53"/>
      <c r="L101" s="53"/>
    </row>
    <row r="102" spans="2:12" ht="20" customHeight="1" x14ac:dyDescent="0.35">
      <c r="B102" s="50">
        <f t="shared" si="5"/>
        <v>76</v>
      </c>
      <c r="C102" s="51" cm="1">
        <f t="array" ref="C102">IF(ROW()-ROW(B$27)+1 &gt; $D$19, "",
_xlfn.SWITCH($D$15,
  "Monthly", EDATE($D$16, ROW()-ROW(B$27)),
  "Quarterly", EDATE($D$16, 3*(ROW()-ROW(B$27))),
  "Annually", EDATE($D$16, 12*(ROW()-ROW(B$27))),
  "Semi monthly", $D$16 + (ROW()-ROW(B$27))*15,
  "Bi weekly", $D$16 + (ROW()-ROW(B$27))*14,
  $D$16 + (ROW()-ROW(B$27))*30
))</f>
        <v>47939</v>
      </c>
      <c r="D102" s="52">
        <f t="shared" si="6"/>
        <v>429.46</v>
      </c>
      <c r="E102" s="52">
        <f t="shared" si="7"/>
        <v>298.16000000000003</v>
      </c>
      <c r="F102" s="52">
        <f t="shared" si="8"/>
        <v>131.29999999999995</v>
      </c>
      <c r="G102" s="293">
        <f t="shared" si="9"/>
        <v>71426.02</v>
      </c>
      <c r="H102" s="293"/>
      <c r="I102" s="53"/>
      <c r="J102" s="53"/>
      <c r="K102" s="53"/>
      <c r="L102" s="53"/>
    </row>
    <row r="103" spans="2:12" ht="20" customHeight="1" x14ac:dyDescent="0.35">
      <c r="B103" s="50">
        <f t="shared" si="5"/>
        <v>77</v>
      </c>
      <c r="C103" s="51" cm="1">
        <f t="array" ref="C103">IF(ROW()-ROW(B$27)+1 &gt; $D$19, "",
_xlfn.SWITCH($D$15,
  "Monthly", EDATE($D$16, ROW()-ROW(B$27)),
  "Quarterly", EDATE($D$16, 3*(ROW()-ROW(B$27))),
  "Annually", EDATE($D$16, 12*(ROW()-ROW(B$27))),
  "Semi monthly", $D$16 + (ROW()-ROW(B$27))*15,
  "Bi weekly", $D$16 + (ROW()-ROW(B$27))*14,
  $D$16 + (ROW()-ROW(B$27))*30
))</f>
        <v>47969</v>
      </c>
      <c r="D103" s="52">
        <f t="shared" si="6"/>
        <v>429.46</v>
      </c>
      <c r="E103" s="52">
        <f t="shared" si="7"/>
        <v>297.61</v>
      </c>
      <c r="F103" s="52">
        <f t="shared" si="8"/>
        <v>131.84999999999997</v>
      </c>
      <c r="G103" s="293">
        <f t="shared" si="9"/>
        <v>71294.17</v>
      </c>
      <c r="H103" s="293"/>
      <c r="I103" s="53"/>
      <c r="J103" s="53"/>
      <c r="K103" s="53"/>
      <c r="L103" s="53"/>
    </row>
    <row r="104" spans="2:12" ht="20" customHeight="1" x14ac:dyDescent="0.35">
      <c r="B104" s="50">
        <f t="shared" si="5"/>
        <v>78</v>
      </c>
      <c r="C104" s="51" cm="1">
        <f t="array" ref="C104">IF(ROW()-ROW(B$27)+1 &gt; $D$19, "",
_xlfn.SWITCH($D$15,
  "Monthly", EDATE($D$16, ROW()-ROW(B$27)),
  "Quarterly", EDATE($D$16, 3*(ROW()-ROW(B$27))),
  "Annually", EDATE($D$16, 12*(ROW()-ROW(B$27))),
  "Semi monthly", $D$16 + (ROW()-ROW(B$27))*15,
  "Bi weekly", $D$16 + (ROW()-ROW(B$27))*14,
  $D$16 + (ROW()-ROW(B$27))*30
))</f>
        <v>48000</v>
      </c>
      <c r="D104" s="52">
        <f t="shared" si="6"/>
        <v>429.46</v>
      </c>
      <c r="E104" s="52">
        <f t="shared" si="7"/>
        <v>297.06</v>
      </c>
      <c r="F104" s="52">
        <f t="shared" si="8"/>
        <v>132.39999999999998</v>
      </c>
      <c r="G104" s="293">
        <f t="shared" si="9"/>
        <v>71161.77</v>
      </c>
      <c r="H104" s="293"/>
      <c r="I104" s="53"/>
      <c r="J104" s="53"/>
      <c r="K104" s="53"/>
      <c r="L104" s="53"/>
    </row>
    <row r="105" spans="2:12" ht="20" customHeight="1" x14ac:dyDescent="0.35">
      <c r="B105" s="50">
        <f t="shared" si="5"/>
        <v>79</v>
      </c>
      <c r="C105" s="51" cm="1">
        <f t="array" ref="C105">IF(ROW()-ROW(B$27)+1 &gt; $D$19, "",
_xlfn.SWITCH($D$15,
  "Monthly", EDATE($D$16, ROW()-ROW(B$27)),
  "Quarterly", EDATE($D$16, 3*(ROW()-ROW(B$27))),
  "Annually", EDATE($D$16, 12*(ROW()-ROW(B$27))),
  "Semi monthly", $D$16 + (ROW()-ROW(B$27))*15,
  "Bi weekly", $D$16 + (ROW()-ROW(B$27))*14,
  $D$16 + (ROW()-ROW(B$27))*30
))</f>
        <v>48030</v>
      </c>
      <c r="D105" s="52">
        <f t="shared" si="6"/>
        <v>429.46</v>
      </c>
      <c r="E105" s="52">
        <f t="shared" si="7"/>
        <v>296.51</v>
      </c>
      <c r="F105" s="52">
        <f t="shared" si="8"/>
        <v>132.94999999999999</v>
      </c>
      <c r="G105" s="293">
        <f t="shared" si="9"/>
        <v>71028.820000000007</v>
      </c>
      <c r="H105" s="293"/>
      <c r="I105" s="53"/>
      <c r="J105" s="53"/>
      <c r="K105" s="53"/>
      <c r="L105" s="53"/>
    </row>
    <row r="106" spans="2:12" ht="20" customHeight="1" x14ac:dyDescent="0.35">
      <c r="B106" s="50">
        <f t="shared" si="5"/>
        <v>80</v>
      </c>
      <c r="C106" s="51" cm="1">
        <f t="array" ref="C106">IF(ROW()-ROW(B$27)+1 &gt; $D$19, "",
_xlfn.SWITCH($D$15,
  "Monthly", EDATE($D$16, ROW()-ROW(B$27)),
  "Quarterly", EDATE($D$16, 3*(ROW()-ROW(B$27))),
  "Annually", EDATE($D$16, 12*(ROW()-ROW(B$27))),
  "Semi monthly", $D$16 + (ROW()-ROW(B$27))*15,
  "Bi weekly", $D$16 + (ROW()-ROW(B$27))*14,
  $D$16 + (ROW()-ROW(B$27))*30
))</f>
        <v>48061</v>
      </c>
      <c r="D106" s="52">
        <f t="shared" si="6"/>
        <v>429.46</v>
      </c>
      <c r="E106" s="52">
        <f t="shared" si="7"/>
        <v>295.95</v>
      </c>
      <c r="F106" s="52">
        <f t="shared" si="8"/>
        <v>133.51</v>
      </c>
      <c r="G106" s="293">
        <f t="shared" si="9"/>
        <v>70895.31</v>
      </c>
      <c r="H106" s="293"/>
      <c r="I106" s="53"/>
      <c r="J106" s="53"/>
      <c r="K106" s="53"/>
      <c r="L106" s="53"/>
    </row>
    <row r="107" spans="2:12" ht="20" customHeight="1" x14ac:dyDescent="0.35">
      <c r="B107" s="50">
        <f t="shared" si="5"/>
        <v>81</v>
      </c>
      <c r="C107" s="51" cm="1">
        <f t="array" ref="C107">IF(ROW()-ROW(B$27)+1 &gt; $D$19, "",
_xlfn.SWITCH($D$15,
  "Monthly", EDATE($D$16, ROW()-ROW(B$27)),
  "Quarterly", EDATE($D$16, 3*(ROW()-ROW(B$27))),
  "Annually", EDATE($D$16, 12*(ROW()-ROW(B$27))),
  "Semi monthly", $D$16 + (ROW()-ROW(B$27))*15,
  "Bi weekly", $D$16 + (ROW()-ROW(B$27))*14,
  $D$16 + (ROW()-ROW(B$27))*30
))</f>
        <v>48092</v>
      </c>
      <c r="D107" s="52">
        <f t="shared" si="6"/>
        <v>429.46</v>
      </c>
      <c r="E107" s="52">
        <f t="shared" si="7"/>
        <v>295.39999999999998</v>
      </c>
      <c r="F107" s="52">
        <f t="shared" si="8"/>
        <v>134.06</v>
      </c>
      <c r="G107" s="293">
        <f t="shared" si="9"/>
        <v>70761.25</v>
      </c>
      <c r="H107" s="293"/>
      <c r="I107" s="53"/>
      <c r="J107" s="53"/>
      <c r="K107" s="53"/>
      <c r="L107" s="53"/>
    </row>
    <row r="108" spans="2:12" ht="20" customHeight="1" x14ac:dyDescent="0.35">
      <c r="B108" s="50">
        <f t="shared" si="5"/>
        <v>82</v>
      </c>
      <c r="C108" s="51" cm="1">
        <f t="array" ref="C108">IF(ROW()-ROW(B$27)+1 &gt; $D$19, "",
_xlfn.SWITCH($D$15,
  "Monthly", EDATE($D$16, ROW()-ROW(B$27)),
  "Quarterly", EDATE($D$16, 3*(ROW()-ROW(B$27))),
  "Annually", EDATE($D$16, 12*(ROW()-ROW(B$27))),
  "Semi monthly", $D$16 + (ROW()-ROW(B$27))*15,
  "Bi weekly", $D$16 + (ROW()-ROW(B$27))*14,
  $D$16 + (ROW()-ROW(B$27))*30
))</f>
        <v>48122</v>
      </c>
      <c r="D108" s="52">
        <f t="shared" si="6"/>
        <v>429.46</v>
      </c>
      <c r="E108" s="52">
        <f t="shared" si="7"/>
        <v>294.83999999999997</v>
      </c>
      <c r="F108" s="52">
        <f t="shared" si="8"/>
        <v>134.62</v>
      </c>
      <c r="G108" s="293">
        <f t="shared" si="9"/>
        <v>70626.63</v>
      </c>
      <c r="H108" s="293"/>
      <c r="I108" s="53"/>
      <c r="J108" s="53"/>
      <c r="K108" s="53"/>
      <c r="L108" s="53"/>
    </row>
    <row r="109" spans="2:12" ht="20" customHeight="1" x14ac:dyDescent="0.35">
      <c r="B109" s="50">
        <f t="shared" si="5"/>
        <v>83</v>
      </c>
      <c r="C109" s="51" cm="1">
        <f t="array" ref="C109">IF(ROW()-ROW(B$27)+1 &gt; $D$19, "",
_xlfn.SWITCH($D$15,
  "Monthly", EDATE($D$16, ROW()-ROW(B$27)),
  "Quarterly", EDATE($D$16, 3*(ROW()-ROW(B$27))),
  "Annually", EDATE($D$16, 12*(ROW()-ROW(B$27))),
  "Semi monthly", $D$16 + (ROW()-ROW(B$27))*15,
  "Bi weekly", $D$16 + (ROW()-ROW(B$27))*14,
  $D$16 + (ROW()-ROW(B$27))*30
))</f>
        <v>48153</v>
      </c>
      <c r="D109" s="52">
        <f t="shared" si="6"/>
        <v>429.46</v>
      </c>
      <c r="E109" s="52">
        <f t="shared" si="7"/>
        <v>294.27999999999997</v>
      </c>
      <c r="F109" s="52">
        <f t="shared" si="8"/>
        <v>135.18</v>
      </c>
      <c r="G109" s="293">
        <f t="shared" si="9"/>
        <v>70491.45</v>
      </c>
      <c r="H109" s="293"/>
      <c r="I109" s="53"/>
      <c r="J109" s="53"/>
      <c r="K109" s="53"/>
      <c r="L109" s="53"/>
    </row>
    <row r="110" spans="2:12" ht="20" customHeight="1" x14ac:dyDescent="0.35">
      <c r="B110" s="50">
        <f t="shared" si="5"/>
        <v>84</v>
      </c>
      <c r="C110" s="51" cm="1">
        <f t="array" ref="C110">IF(ROW()-ROW(B$27)+1 &gt; $D$19, "",
_xlfn.SWITCH($D$15,
  "Monthly", EDATE($D$16, ROW()-ROW(B$27)),
  "Quarterly", EDATE($D$16, 3*(ROW()-ROW(B$27))),
  "Annually", EDATE($D$16, 12*(ROW()-ROW(B$27))),
  "Semi monthly", $D$16 + (ROW()-ROW(B$27))*15,
  "Bi weekly", $D$16 + (ROW()-ROW(B$27))*14,
  $D$16 + (ROW()-ROW(B$27))*30
))</f>
        <v>48183</v>
      </c>
      <c r="D110" s="52">
        <f t="shared" si="6"/>
        <v>429.46</v>
      </c>
      <c r="E110" s="52">
        <f t="shared" si="7"/>
        <v>293.70999999999998</v>
      </c>
      <c r="F110" s="52">
        <f t="shared" si="8"/>
        <v>135.75</v>
      </c>
      <c r="G110" s="293">
        <f t="shared" si="9"/>
        <v>70355.7</v>
      </c>
      <c r="H110" s="293"/>
      <c r="I110" s="53"/>
      <c r="J110" s="53"/>
      <c r="K110" s="53"/>
      <c r="L110" s="53"/>
    </row>
    <row r="111" spans="2:12" ht="20" customHeight="1" x14ac:dyDescent="0.35">
      <c r="B111" s="50">
        <f t="shared" si="5"/>
        <v>85</v>
      </c>
      <c r="C111" s="51" cm="1">
        <f t="array" ref="C111">IF(ROW()-ROW(B$27)+1 &gt; $D$19, "",
_xlfn.SWITCH($D$15,
  "Monthly", EDATE($D$16, ROW()-ROW(B$27)),
  "Quarterly", EDATE($D$16, 3*(ROW()-ROW(B$27))),
  "Annually", EDATE($D$16, 12*(ROW()-ROW(B$27))),
  "Semi monthly", $D$16 + (ROW()-ROW(B$27))*15,
  "Bi weekly", $D$16 + (ROW()-ROW(B$27))*14,
  $D$16 + (ROW()-ROW(B$27))*30
))</f>
        <v>48214</v>
      </c>
      <c r="D111" s="52">
        <f t="shared" si="6"/>
        <v>429.46</v>
      </c>
      <c r="E111" s="52">
        <f t="shared" si="7"/>
        <v>293.14999999999998</v>
      </c>
      <c r="F111" s="52">
        <f t="shared" si="8"/>
        <v>136.31</v>
      </c>
      <c r="G111" s="293">
        <f t="shared" si="9"/>
        <v>70219.39</v>
      </c>
      <c r="H111" s="293"/>
      <c r="I111" s="53"/>
      <c r="J111" s="53"/>
      <c r="K111" s="53"/>
      <c r="L111" s="53"/>
    </row>
    <row r="112" spans="2:12" ht="20" customHeight="1" x14ac:dyDescent="0.35">
      <c r="B112" s="50">
        <f t="shared" si="5"/>
        <v>86</v>
      </c>
      <c r="C112" s="51" cm="1">
        <f t="array" ref="C112">IF(ROW()-ROW(B$27)+1 &gt; $D$19, "",
_xlfn.SWITCH($D$15,
  "Monthly", EDATE($D$16, ROW()-ROW(B$27)),
  "Quarterly", EDATE($D$16, 3*(ROW()-ROW(B$27))),
  "Annually", EDATE($D$16, 12*(ROW()-ROW(B$27))),
  "Semi monthly", $D$16 + (ROW()-ROW(B$27))*15,
  "Bi weekly", $D$16 + (ROW()-ROW(B$27))*14,
  $D$16 + (ROW()-ROW(B$27))*30
))</f>
        <v>48245</v>
      </c>
      <c r="D112" s="52">
        <f t="shared" si="6"/>
        <v>429.46</v>
      </c>
      <c r="E112" s="52">
        <f t="shared" si="7"/>
        <v>292.58</v>
      </c>
      <c r="F112" s="52">
        <f t="shared" si="8"/>
        <v>136.88</v>
      </c>
      <c r="G112" s="293">
        <f t="shared" si="9"/>
        <v>70082.509999999995</v>
      </c>
      <c r="H112" s="293"/>
      <c r="I112" s="53"/>
      <c r="J112" s="53"/>
      <c r="K112" s="53"/>
      <c r="L112" s="53"/>
    </row>
    <row r="113" spans="2:12" ht="20" customHeight="1" x14ac:dyDescent="0.35">
      <c r="B113" s="50">
        <f t="shared" si="5"/>
        <v>87</v>
      </c>
      <c r="C113" s="51" cm="1">
        <f t="array" ref="C113">IF(ROW()-ROW(B$27)+1 &gt; $D$19, "",
_xlfn.SWITCH($D$15,
  "Monthly", EDATE($D$16, ROW()-ROW(B$27)),
  "Quarterly", EDATE($D$16, 3*(ROW()-ROW(B$27))),
  "Annually", EDATE($D$16, 12*(ROW()-ROW(B$27))),
  "Semi monthly", $D$16 + (ROW()-ROW(B$27))*15,
  "Bi weekly", $D$16 + (ROW()-ROW(B$27))*14,
  $D$16 + (ROW()-ROW(B$27))*30
))</f>
        <v>48274</v>
      </c>
      <c r="D113" s="52">
        <f t="shared" si="6"/>
        <v>429.46</v>
      </c>
      <c r="E113" s="52">
        <f t="shared" si="7"/>
        <v>292.01</v>
      </c>
      <c r="F113" s="52">
        <f t="shared" si="8"/>
        <v>137.44999999999999</v>
      </c>
      <c r="G113" s="293">
        <f t="shared" si="9"/>
        <v>69945.06</v>
      </c>
      <c r="H113" s="293"/>
      <c r="I113" s="53"/>
      <c r="J113" s="53"/>
      <c r="K113" s="53"/>
      <c r="L113" s="53"/>
    </row>
    <row r="114" spans="2:12" ht="20" customHeight="1" x14ac:dyDescent="0.35">
      <c r="B114" s="50">
        <f t="shared" si="5"/>
        <v>88</v>
      </c>
      <c r="C114" s="51" cm="1">
        <f t="array" ref="C114">IF(ROW()-ROW(B$27)+1 &gt; $D$19, "",
_xlfn.SWITCH($D$15,
  "Monthly", EDATE($D$16, ROW()-ROW(B$27)),
  "Quarterly", EDATE($D$16, 3*(ROW()-ROW(B$27))),
  "Annually", EDATE($D$16, 12*(ROW()-ROW(B$27))),
  "Semi monthly", $D$16 + (ROW()-ROW(B$27))*15,
  "Bi weekly", $D$16 + (ROW()-ROW(B$27))*14,
  $D$16 + (ROW()-ROW(B$27))*30
))</f>
        <v>48305</v>
      </c>
      <c r="D114" s="52">
        <f t="shared" si="6"/>
        <v>429.46</v>
      </c>
      <c r="E114" s="52">
        <f t="shared" si="7"/>
        <v>291.44</v>
      </c>
      <c r="F114" s="52">
        <f t="shared" si="8"/>
        <v>138.01999999999998</v>
      </c>
      <c r="G114" s="293">
        <f t="shared" si="9"/>
        <v>69807.039999999994</v>
      </c>
      <c r="H114" s="293"/>
      <c r="I114" s="53"/>
      <c r="J114" s="53"/>
      <c r="K114" s="53"/>
      <c r="L114" s="53"/>
    </row>
    <row r="115" spans="2:12" ht="20" customHeight="1" x14ac:dyDescent="0.35">
      <c r="B115" s="50">
        <f t="shared" si="5"/>
        <v>89</v>
      </c>
      <c r="C115" s="51" cm="1">
        <f t="array" ref="C115">IF(ROW()-ROW(B$27)+1 &gt; $D$19, "",
_xlfn.SWITCH($D$15,
  "Monthly", EDATE($D$16, ROW()-ROW(B$27)),
  "Quarterly", EDATE($D$16, 3*(ROW()-ROW(B$27))),
  "Annually", EDATE($D$16, 12*(ROW()-ROW(B$27))),
  "Semi monthly", $D$16 + (ROW()-ROW(B$27))*15,
  "Bi weekly", $D$16 + (ROW()-ROW(B$27))*14,
  $D$16 + (ROW()-ROW(B$27))*30
))</f>
        <v>48335</v>
      </c>
      <c r="D115" s="52">
        <f t="shared" si="6"/>
        <v>429.46</v>
      </c>
      <c r="E115" s="52">
        <f t="shared" si="7"/>
        <v>290.86</v>
      </c>
      <c r="F115" s="52">
        <f t="shared" si="8"/>
        <v>138.59999999999997</v>
      </c>
      <c r="G115" s="293">
        <f t="shared" si="9"/>
        <v>69668.44</v>
      </c>
      <c r="H115" s="293"/>
      <c r="I115" s="53"/>
      <c r="J115" s="53"/>
      <c r="K115" s="53"/>
      <c r="L115" s="53"/>
    </row>
    <row r="116" spans="2:12" ht="20" customHeight="1" x14ac:dyDescent="0.35">
      <c r="B116" s="50">
        <f t="shared" si="5"/>
        <v>90</v>
      </c>
      <c r="C116" s="51" cm="1">
        <f t="array" ref="C116">IF(ROW()-ROW(B$27)+1 &gt; $D$19, "",
_xlfn.SWITCH($D$15,
  "Monthly", EDATE($D$16, ROW()-ROW(B$27)),
  "Quarterly", EDATE($D$16, 3*(ROW()-ROW(B$27))),
  "Annually", EDATE($D$16, 12*(ROW()-ROW(B$27))),
  "Semi monthly", $D$16 + (ROW()-ROW(B$27))*15,
  "Bi weekly", $D$16 + (ROW()-ROW(B$27))*14,
  $D$16 + (ROW()-ROW(B$27))*30
))</f>
        <v>48366</v>
      </c>
      <c r="D116" s="52">
        <f t="shared" si="6"/>
        <v>429.46</v>
      </c>
      <c r="E116" s="52">
        <f t="shared" si="7"/>
        <v>290.29000000000002</v>
      </c>
      <c r="F116" s="52">
        <f t="shared" si="8"/>
        <v>139.16999999999996</v>
      </c>
      <c r="G116" s="293">
        <f t="shared" si="9"/>
        <v>69529.27</v>
      </c>
      <c r="H116" s="293"/>
      <c r="I116" s="53"/>
      <c r="J116" s="53"/>
      <c r="K116" s="53"/>
      <c r="L116" s="53"/>
    </row>
    <row r="117" spans="2:12" ht="20" customHeight="1" x14ac:dyDescent="0.35">
      <c r="B117" s="50">
        <f t="shared" si="5"/>
        <v>91</v>
      </c>
      <c r="C117" s="51" cm="1">
        <f t="array" ref="C117">IF(ROW()-ROW(B$27)+1 &gt; $D$19, "",
_xlfn.SWITCH($D$15,
  "Monthly", EDATE($D$16, ROW()-ROW(B$27)),
  "Quarterly", EDATE($D$16, 3*(ROW()-ROW(B$27))),
  "Annually", EDATE($D$16, 12*(ROW()-ROW(B$27))),
  "Semi monthly", $D$16 + (ROW()-ROW(B$27))*15,
  "Bi weekly", $D$16 + (ROW()-ROW(B$27))*14,
  $D$16 + (ROW()-ROW(B$27))*30
))</f>
        <v>48396</v>
      </c>
      <c r="D117" s="52">
        <f t="shared" si="6"/>
        <v>429.46</v>
      </c>
      <c r="E117" s="52">
        <f t="shared" si="7"/>
        <v>289.70999999999998</v>
      </c>
      <c r="F117" s="52">
        <f t="shared" si="8"/>
        <v>139.75</v>
      </c>
      <c r="G117" s="293">
        <f t="shared" si="9"/>
        <v>69389.52</v>
      </c>
      <c r="H117" s="293"/>
      <c r="I117" s="53"/>
      <c r="J117" s="53"/>
      <c r="K117" s="53"/>
      <c r="L117" s="53"/>
    </row>
    <row r="118" spans="2:12" ht="20" customHeight="1" x14ac:dyDescent="0.35">
      <c r="B118" s="50">
        <f t="shared" si="5"/>
        <v>92</v>
      </c>
      <c r="C118" s="51" cm="1">
        <f t="array" ref="C118">IF(ROW()-ROW(B$27)+1 &gt; $D$19, "",
_xlfn.SWITCH($D$15,
  "Monthly", EDATE($D$16, ROW()-ROW(B$27)),
  "Quarterly", EDATE($D$16, 3*(ROW()-ROW(B$27))),
  "Annually", EDATE($D$16, 12*(ROW()-ROW(B$27))),
  "Semi monthly", $D$16 + (ROW()-ROW(B$27))*15,
  "Bi weekly", $D$16 + (ROW()-ROW(B$27))*14,
  $D$16 + (ROW()-ROW(B$27))*30
))</f>
        <v>48427</v>
      </c>
      <c r="D118" s="52">
        <f t="shared" si="6"/>
        <v>429.46</v>
      </c>
      <c r="E118" s="52">
        <f t="shared" si="7"/>
        <v>289.12</v>
      </c>
      <c r="F118" s="52">
        <f t="shared" si="8"/>
        <v>140.33999999999997</v>
      </c>
      <c r="G118" s="293">
        <f t="shared" si="9"/>
        <v>69249.179999999993</v>
      </c>
      <c r="H118" s="293"/>
      <c r="I118" s="53"/>
      <c r="J118" s="53"/>
      <c r="K118" s="53"/>
      <c r="L118" s="53"/>
    </row>
    <row r="119" spans="2:12" ht="20" customHeight="1" x14ac:dyDescent="0.35">
      <c r="B119" s="50">
        <f t="shared" si="5"/>
        <v>93</v>
      </c>
      <c r="C119" s="51" cm="1">
        <f t="array" ref="C119">IF(ROW()-ROW(B$27)+1 &gt; $D$19, "",
_xlfn.SWITCH($D$15,
  "Monthly", EDATE($D$16, ROW()-ROW(B$27)),
  "Quarterly", EDATE($D$16, 3*(ROW()-ROW(B$27))),
  "Annually", EDATE($D$16, 12*(ROW()-ROW(B$27))),
  "Semi monthly", $D$16 + (ROW()-ROW(B$27))*15,
  "Bi weekly", $D$16 + (ROW()-ROW(B$27))*14,
  $D$16 + (ROW()-ROW(B$27))*30
))</f>
        <v>48458</v>
      </c>
      <c r="D119" s="52">
        <f t="shared" si="6"/>
        <v>429.46</v>
      </c>
      <c r="E119" s="52">
        <f t="shared" si="7"/>
        <v>288.54000000000002</v>
      </c>
      <c r="F119" s="52">
        <f t="shared" si="8"/>
        <v>140.91999999999996</v>
      </c>
      <c r="G119" s="293">
        <f t="shared" si="9"/>
        <v>69108.259999999995</v>
      </c>
      <c r="H119" s="293"/>
      <c r="I119" s="53"/>
      <c r="J119" s="53"/>
      <c r="K119" s="53"/>
      <c r="L119" s="53"/>
    </row>
    <row r="120" spans="2:12" ht="20" customHeight="1" x14ac:dyDescent="0.35">
      <c r="B120" s="50">
        <f t="shared" si="5"/>
        <v>94</v>
      </c>
      <c r="C120" s="51" cm="1">
        <f t="array" ref="C120">IF(ROW()-ROW(B$27)+1 &gt; $D$19, "",
_xlfn.SWITCH($D$15,
  "Monthly", EDATE($D$16, ROW()-ROW(B$27)),
  "Quarterly", EDATE($D$16, 3*(ROW()-ROW(B$27))),
  "Annually", EDATE($D$16, 12*(ROW()-ROW(B$27))),
  "Semi monthly", $D$16 + (ROW()-ROW(B$27))*15,
  "Bi weekly", $D$16 + (ROW()-ROW(B$27))*14,
  $D$16 + (ROW()-ROW(B$27))*30
))</f>
        <v>48488</v>
      </c>
      <c r="D120" s="52">
        <f t="shared" si="6"/>
        <v>429.46</v>
      </c>
      <c r="E120" s="52">
        <f t="shared" si="7"/>
        <v>287.95</v>
      </c>
      <c r="F120" s="52">
        <f t="shared" si="8"/>
        <v>141.51</v>
      </c>
      <c r="G120" s="293">
        <f t="shared" si="9"/>
        <v>68966.75</v>
      </c>
      <c r="H120" s="293"/>
      <c r="I120" s="53"/>
      <c r="J120" s="53"/>
      <c r="K120" s="53"/>
      <c r="L120" s="53"/>
    </row>
    <row r="121" spans="2:12" ht="20" customHeight="1" x14ac:dyDescent="0.35">
      <c r="B121" s="50">
        <f t="shared" si="5"/>
        <v>95</v>
      </c>
      <c r="C121" s="51" cm="1">
        <f t="array" ref="C121">IF(ROW()-ROW(B$27)+1 &gt; $D$19, "",
_xlfn.SWITCH($D$15,
  "Monthly", EDATE($D$16, ROW()-ROW(B$27)),
  "Quarterly", EDATE($D$16, 3*(ROW()-ROW(B$27))),
  "Annually", EDATE($D$16, 12*(ROW()-ROW(B$27))),
  "Semi monthly", $D$16 + (ROW()-ROW(B$27))*15,
  "Bi weekly", $D$16 + (ROW()-ROW(B$27))*14,
  $D$16 + (ROW()-ROW(B$27))*30
))</f>
        <v>48519</v>
      </c>
      <c r="D121" s="52">
        <f t="shared" si="6"/>
        <v>429.46</v>
      </c>
      <c r="E121" s="52">
        <f t="shared" si="7"/>
        <v>287.36</v>
      </c>
      <c r="F121" s="52">
        <f t="shared" si="8"/>
        <v>142.09999999999997</v>
      </c>
      <c r="G121" s="293">
        <f t="shared" si="9"/>
        <v>68824.649999999994</v>
      </c>
      <c r="H121" s="293"/>
      <c r="I121" s="53"/>
      <c r="J121" s="53"/>
      <c r="K121" s="53"/>
      <c r="L121" s="53"/>
    </row>
    <row r="122" spans="2:12" ht="20" customHeight="1" x14ac:dyDescent="0.35">
      <c r="B122" s="50">
        <f t="shared" si="5"/>
        <v>96</v>
      </c>
      <c r="C122" s="51" cm="1">
        <f t="array" ref="C122">IF(ROW()-ROW(B$27)+1 &gt; $D$19, "",
_xlfn.SWITCH($D$15,
  "Monthly", EDATE($D$16, ROW()-ROW(B$27)),
  "Quarterly", EDATE($D$16, 3*(ROW()-ROW(B$27))),
  "Annually", EDATE($D$16, 12*(ROW()-ROW(B$27))),
  "Semi monthly", $D$16 + (ROW()-ROW(B$27))*15,
  "Bi weekly", $D$16 + (ROW()-ROW(B$27))*14,
  $D$16 + (ROW()-ROW(B$27))*30
))</f>
        <v>48549</v>
      </c>
      <c r="D122" s="52">
        <f t="shared" si="6"/>
        <v>429.46</v>
      </c>
      <c r="E122" s="52">
        <f t="shared" si="7"/>
        <v>286.77</v>
      </c>
      <c r="F122" s="52">
        <f t="shared" si="8"/>
        <v>142.69</v>
      </c>
      <c r="G122" s="293">
        <f t="shared" si="9"/>
        <v>68681.960000000006</v>
      </c>
      <c r="H122" s="293"/>
      <c r="I122" s="53"/>
      <c r="J122" s="53"/>
      <c r="K122" s="53"/>
      <c r="L122" s="53"/>
    </row>
    <row r="123" spans="2:12" ht="20" customHeight="1" x14ac:dyDescent="0.35">
      <c r="B123" s="50">
        <f t="shared" si="5"/>
        <v>97</v>
      </c>
      <c r="C123" s="51" cm="1">
        <f t="array" ref="C123">IF(ROW()-ROW(B$27)+1 &gt; $D$19, "",
_xlfn.SWITCH($D$15,
  "Monthly", EDATE($D$16, ROW()-ROW(B$27)),
  "Quarterly", EDATE($D$16, 3*(ROW()-ROW(B$27))),
  "Annually", EDATE($D$16, 12*(ROW()-ROW(B$27))),
  "Semi monthly", $D$16 + (ROW()-ROW(B$27))*15,
  "Bi weekly", $D$16 + (ROW()-ROW(B$27))*14,
  $D$16 + (ROW()-ROW(B$27))*30
))</f>
        <v>48580</v>
      </c>
      <c r="D123" s="52">
        <f t="shared" si="6"/>
        <v>429.46</v>
      </c>
      <c r="E123" s="52">
        <f t="shared" si="7"/>
        <v>286.17</v>
      </c>
      <c r="F123" s="52">
        <f t="shared" si="8"/>
        <v>143.28999999999996</v>
      </c>
      <c r="G123" s="293">
        <f t="shared" si="9"/>
        <v>68538.67</v>
      </c>
      <c r="H123" s="293"/>
      <c r="I123" s="53"/>
      <c r="J123" s="53"/>
      <c r="K123" s="53"/>
      <c r="L123" s="53"/>
    </row>
    <row r="124" spans="2:12" ht="20" customHeight="1" x14ac:dyDescent="0.35">
      <c r="B124" s="50">
        <f t="shared" si="5"/>
        <v>98</v>
      </c>
      <c r="C124" s="51" cm="1">
        <f t="array" ref="C124">IF(ROW()-ROW(B$27)+1 &gt; $D$19, "",
_xlfn.SWITCH($D$15,
  "Monthly", EDATE($D$16, ROW()-ROW(B$27)),
  "Quarterly", EDATE($D$16, 3*(ROW()-ROW(B$27))),
  "Annually", EDATE($D$16, 12*(ROW()-ROW(B$27))),
  "Semi monthly", $D$16 + (ROW()-ROW(B$27))*15,
  "Bi weekly", $D$16 + (ROW()-ROW(B$27))*14,
  $D$16 + (ROW()-ROW(B$27))*30
))</f>
        <v>48611</v>
      </c>
      <c r="D124" s="52">
        <f t="shared" si="6"/>
        <v>429.46</v>
      </c>
      <c r="E124" s="52">
        <f t="shared" si="7"/>
        <v>285.58</v>
      </c>
      <c r="F124" s="52">
        <f t="shared" si="8"/>
        <v>143.88</v>
      </c>
      <c r="G124" s="293">
        <f t="shared" si="9"/>
        <v>68394.789999999994</v>
      </c>
      <c r="H124" s="293"/>
      <c r="I124" s="53"/>
      <c r="J124" s="53"/>
      <c r="K124" s="53"/>
      <c r="L124" s="53"/>
    </row>
    <row r="125" spans="2:12" ht="20" customHeight="1" x14ac:dyDescent="0.35">
      <c r="B125" s="50">
        <f t="shared" si="5"/>
        <v>99</v>
      </c>
      <c r="C125" s="51" cm="1">
        <f t="array" ref="C125">IF(ROW()-ROW(B$27)+1 &gt; $D$19, "",
_xlfn.SWITCH($D$15,
  "Monthly", EDATE($D$16, ROW()-ROW(B$27)),
  "Quarterly", EDATE($D$16, 3*(ROW()-ROW(B$27))),
  "Annually", EDATE($D$16, 12*(ROW()-ROW(B$27))),
  "Semi monthly", $D$16 + (ROW()-ROW(B$27))*15,
  "Bi weekly", $D$16 + (ROW()-ROW(B$27))*14,
  $D$16 + (ROW()-ROW(B$27))*30
))</f>
        <v>48639</v>
      </c>
      <c r="D125" s="52">
        <f t="shared" si="6"/>
        <v>429.46</v>
      </c>
      <c r="E125" s="52">
        <f t="shared" si="7"/>
        <v>284.98</v>
      </c>
      <c r="F125" s="52">
        <f t="shared" si="8"/>
        <v>144.47999999999996</v>
      </c>
      <c r="G125" s="293">
        <f t="shared" si="9"/>
        <v>68250.31</v>
      </c>
      <c r="H125" s="293"/>
      <c r="I125" s="53"/>
      <c r="J125" s="53"/>
      <c r="K125" s="53"/>
      <c r="L125" s="53"/>
    </row>
    <row r="126" spans="2:12" ht="20" customHeight="1" x14ac:dyDescent="0.35">
      <c r="B126" s="50">
        <f t="shared" si="5"/>
        <v>100</v>
      </c>
      <c r="C126" s="51" cm="1">
        <f t="array" ref="C126">IF(ROW()-ROW(B$27)+1 &gt; $D$19, "",
_xlfn.SWITCH($D$15,
  "Monthly", EDATE($D$16, ROW()-ROW(B$27)),
  "Quarterly", EDATE($D$16, 3*(ROW()-ROW(B$27))),
  "Annually", EDATE($D$16, 12*(ROW()-ROW(B$27))),
  "Semi monthly", $D$16 + (ROW()-ROW(B$27))*15,
  "Bi weekly", $D$16 + (ROW()-ROW(B$27))*14,
  $D$16 + (ROW()-ROW(B$27))*30
))</f>
        <v>48670</v>
      </c>
      <c r="D126" s="52">
        <f t="shared" si="6"/>
        <v>429.46</v>
      </c>
      <c r="E126" s="52">
        <f t="shared" si="7"/>
        <v>284.38</v>
      </c>
      <c r="F126" s="52">
        <f t="shared" si="8"/>
        <v>145.07999999999998</v>
      </c>
      <c r="G126" s="293">
        <f t="shared" si="9"/>
        <v>68105.23</v>
      </c>
      <c r="H126" s="293"/>
      <c r="I126" s="53"/>
      <c r="J126" s="53"/>
      <c r="K126" s="53"/>
      <c r="L126" s="53"/>
    </row>
    <row r="127" spans="2:12" ht="20" customHeight="1" x14ac:dyDescent="0.35">
      <c r="B127" s="50">
        <f t="shared" si="5"/>
        <v>101</v>
      </c>
      <c r="C127" s="51" cm="1">
        <f t="array" ref="C127">IF(ROW()-ROW(B$27)+1 &gt; $D$19, "",
_xlfn.SWITCH($D$15,
  "Monthly", EDATE($D$16, ROW()-ROW(B$27)),
  "Quarterly", EDATE($D$16, 3*(ROW()-ROW(B$27))),
  "Annually", EDATE($D$16, 12*(ROW()-ROW(B$27))),
  "Semi monthly", $D$16 + (ROW()-ROW(B$27))*15,
  "Bi weekly", $D$16 + (ROW()-ROW(B$27))*14,
  $D$16 + (ROW()-ROW(B$27))*30
))</f>
        <v>48700</v>
      </c>
      <c r="D127" s="52">
        <f t="shared" si="6"/>
        <v>429.46</v>
      </c>
      <c r="E127" s="52">
        <f t="shared" si="7"/>
        <v>283.77</v>
      </c>
      <c r="F127" s="52">
        <f t="shared" si="8"/>
        <v>145.69</v>
      </c>
      <c r="G127" s="293">
        <f t="shared" si="9"/>
        <v>67959.539999999994</v>
      </c>
      <c r="H127" s="293"/>
      <c r="I127" s="53"/>
      <c r="J127" s="53"/>
      <c r="K127" s="53"/>
      <c r="L127" s="53"/>
    </row>
    <row r="128" spans="2:12" ht="20" customHeight="1" x14ac:dyDescent="0.35">
      <c r="B128" s="50">
        <f t="shared" si="5"/>
        <v>102</v>
      </c>
      <c r="C128" s="51" cm="1">
        <f t="array" ref="C128">IF(ROW()-ROW(B$27)+1 &gt; $D$19, "",
_xlfn.SWITCH($D$15,
  "Monthly", EDATE($D$16, ROW()-ROW(B$27)),
  "Quarterly", EDATE($D$16, 3*(ROW()-ROW(B$27))),
  "Annually", EDATE($D$16, 12*(ROW()-ROW(B$27))),
  "Semi monthly", $D$16 + (ROW()-ROW(B$27))*15,
  "Bi weekly", $D$16 + (ROW()-ROW(B$27))*14,
  $D$16 + (ROW()-ROW(B$27))*30
))</f>
        <v>48731</v>
      </c>
      <c r="D128" s="52">
        <f t="shared" si="6"/>
        <v>429.46</v>
      </c>
      <c r="E128" s="52">
        <f t="shared" si="7"/>
        <v>283.16000000000003</v>
      </c>
      <c r="F128" s="52">
        <f t="shared" si="8"/>
        <v>146.29999999999995</v>
      </c>
      <c r="G128" s="293">
        <f t="shared" si="9"/>
        <v>67813.240000000005</v>
      </c>
      <c r="H128" s="293"/>
      <c r="I128" s="53"/>
      <c r="J128" s="53"/>
      <c r="K128" s="53"/>
      <c r="L128" s="53"/>
    </row>
    <row r="129" spans="2:12" ht="20" customHeight="1" x14ac:dyDescent="0.35">
      <c r="B129" s="50">
        <f t="shared" si="5"/>
        <v>103</v>
      </c>
      <c r="C129" s="51" cm="1">
        <f t="array" ref="C129">IF(ROW()-ROW(B$27)+1 &gt; $D$19, "",
_xlfn.SWITCH($D$15,
  "Monthly", EDATE($D$16, ROW()-ROW(B$27)),
  "Quarterly", EDATE($D$16, 3*(ROW()-ROW(B$27))),
  "Annually", EDATE($D$16, 12*(ROW()-ROW(B$27))),
  "Semi monthly", $D$16 + (ROW()-ROW(B$27))*15,
  "Bi weekly", $D$16 + (ROW()-ROW(B$27))*14,
  $D$16 + (ROW()-ROW(B$27))*30
))</f>
        <v>48761</v>
      </c>
      <c r="D129" s="52">
        <f t="shared" si="6"/>
        <v>429.46</v>
      </c>
      <c r="E129" s="52">
        <f t="shared" si="7"/>
        <v>282.56</v>
      </c>
      <c r="F129" s="52">
        <f t="shared" si="8"/>
        <v>146.89999999999998</v>
      </c>
      <c r="G129" s="293">
        <f t="shared" si="9"/>
        <v>67666.34</v>
      </c>
      <c r="H129" s="293"/>
      <c r="I129" s="53"/>
      <c r="J129" s="53"/>
      <c r="K129" s="53"/>
      <c r="L129" s="53"/>
    </row>
    <row r="130" spans="2:12" ht="20" customHeight="1" x14ac:dyDescent="0.35">
      <c r="B130" s="50">
        <f t="shared" si="5"/>
        <v>104</v>
      </c>
      <c r="C130" s="51" cm="1">
        <f t="array" ref="C130">IF(ROW()-ROW(B$27)+1 &gt; $D$19, "",
_xlfn.SWITCH($D$15,
  "Monthly", EDATE($D$16, ROW()-ROW(B$27)),
  "Quarterly", EDATE($D$16, 3*(ROW()-ROW(B$27))),
  "Annually", EDATE($D$16, 12*(ROW()-ROW(B$27))),
  "Semi monthly", $D$16 + (ROW()-ROW(B$27))*15,
  "Bi weekly", $D$16 + (ROW()-ROW(B$27))*14,
  $D$16 + (ROW()-ROW(B$27))*30
))</f>
        <v>48792</v>
      </c>
      <c r="D130" s="52">
        <f t="shared" si="6"/>
        <v>429.46</v>
      </c>
      <c r="E130" s="52">
        <f t="shared" si="7"/>
        <v>281.94</v>
      </c>
      <c r="F130" s="52">
        <f t="shared" si="8"/>
        <v>147.51999999999998</v>
      </c>
      <c r="G130" s="293">
        <f t="shared" si="9"/>
        <v>67518.820000000007</v>
      </c>
      <c r="H130" s="293"/>
      <c r="I130" s="53"/>
      <c r="J130" s="53"/>
      <c r="K130" s="53"/>
      <c r="L130" s="53"/>
    </row>
    <row r="131" spans="2:12" ht="20" customHeight="1" x14ac:dyDescent="0.35">
      <c r="B131" s="50">
        <f t="shared" si="5"/>
        <v>105</v>
      </c>
      <c r="C131" s="51" cm="1">
        <f t="array" ref="C131">IF(ROW()-ROW(B$27)+1 &gt; $D$19, "",
_xlfn.SWITCH($D$15,
  "Monthly", EDATE($D$16, ROW()-ROW(B$27)),
  "Quarterly", EDATE($D$16, 3*(ROW()-ROW(B$27))),
  "Annually", EDATE($D$16, 12*(ROW()-ROW(B$27))),
  "Semi monthly", $D$16 + (ROW()-ROW(B$27))*15,
  "Bi weekly", $D$16 + (ROW()-ROW(B$27))*14,
  $D$16 + (ROW()-ROW(B$27))*30
))</f>
        <v>48823</v>
      </c>
      <c r="D131" s="52">
        <f t="shared" si="6"/>
        <v>429.46</v>
      </c>
      <c r="E131" s="52">
        <f t="shared" si="7"/>
        <v>281.33</v>
      </c>
      <c r="F131" s="52">
        <f t="shared" si="8"/>
        <v>148.13</v>
      </c>
      <c r="G131" s="293">
        <f t="shared" si="9"/>
        <v>67370.69</v>
      </c>
      <c r="H131" s="293"/>
      <c r="I131" s="53"/>
      <c r="J131" s="53"/>
      <c r="K131" s="53"/>
      <c r="L131" s="53"/>
    </row>
    <row r="132" spans="2:12" ht="20" customHeight="1" x14ac:dyDescent="0.35">
      <c r="B132" s="50">
        <f t="shared" si="5"/>
        <v>106</v>
      </c>
      <c r="C132" s="51" cm="1">
        <f t="array" ref="C132">IF(ROW()-ROW(B$27)+1 &gt; $D$19, "",
_xlfn.SWITCH($D$15,
  "Monthly", EDATE($D$16, ROW()-ROW(B$27)),
  "Quarterly", EDATE($D$16, 3*(ROW()-ROW(B$27))),
  "Annually", EDATE($D$16, 12*(ROW()-ROW(B$27))),
  "Semi monthly", $D$16 + (ROW()-ROW(B$27))*15,
  "Bi weekly", $D$16 + (ROW()-ROW(B$27))*14,
  $D$16 + (ROW()-ROW(B$27))*30
))</f>
        <v>48853</v>
      </c>
      <c r="D132" s="52">
        <f t="shared" si="6"/>
        <v>429.46</v>
      </c>
      <c r="E132" s="52">
        <f t="shared" si="7"/>
        <v>280.70999999999998</v>
      </c>
      <c r="F132" s="52">
        <f t="shared" si="8"/>
        <v>148.75</v>
      </c>
      <c r="G132" s="293">
        <f t="shared" si="9"/>
        <v>67221.94</v>
      </c>
      <c r="H132" s="293"/>
      <c r="I132" s="53"/>
      <c r="J132" s="53"/>
      <c r="K132" s="53"/>
      <c r="L132" s="53"/>
    </row>
    <row r="133" spans="2:12" ht="20" customHeight="1" x14ac:dyDescent="0.35">
      <c r="B133" s="50">
        <f t="shared" si="5"/>
        <v>107</v>
      </c>
      <c r="C133" s="51" cm="1">
        <f t="array" ref="C133">IF(ROW()-ROW(B$27)+1 &gt; $D$19, "",
_xlfn.SWITCH($D$15,
  "Monthly", EDATE($D$16, ROW()-ROW(B$27)),
  "Quarterly", EDATE($D$16, 3*(ROW()-ROW(B$27))),
  "Annually", EDATE($D$16, 12*(ROW()-ROW(B$27))),
  "Semi monthly", $D$16 + (ROW()-ROW(B$27))*15,
  "Bi weekly", $D$16 + (ROW()-ROW(B$27))*14,
  $D$16 + (ROW()-ROW(B$27))*30
))</f>
        <v>48884</v>
      </c>
      <c r="D133" s="52">
        <f t="shared" si="6"/>
        <v>429.46</v>
      </c>
      <c r="E133" s="52">
        <f t="shared" si="7"/>
        <v>280.08999999999997</v>
      </c>
      <c r="F133" s="52">
        <f t="shared" si="8"/>
        <v>149.37</v>
      </c>
      <c r="G133" s="293">
        <f t="shared" si="9"/>
        <v>67072.570000000007</v>
      </c>
      <c r="H133" s="293"/>
      <c r="I133" s="53"/>
      <c r="J133" s="53"/>
      <c r="K133" s="53"/>
      <c r="L133" s="53"/>
    </row>
    <row r="134" spans="2:12" ht="20" customHeight="1" x14ac:dyDescent="0.35">
      <c r="B134" s="50">
        <f t="shared" si="5"/>
        <v>108</v>
      </c>
      <c r="C134" s="51" cm="1">
        <f t="array" ref="C134">IF(ROW()-ROW(B$27)+1 &gt; $D$19, "",
_xlfn.SWITCH($D$15,
  "Monthly", EDATE($D$16, ROW()-ROW(B$27)),
  "Quarterly", EDATE($D$16, 3*(ROW()-ROW(B$27))),
  "Annually", EDATE($D$16, 12*(ROW()-ROW(B$27))),
  "Semi monthly", $D$16 + (ROW()-ROW(B$27))*15,
  "Bi weekly", $D$16 + (ROW()-ROW(B$27))*14,
  $D$16 + (ROW()-ROW(B$27))*30
))</f>
        <v>48914</v>
      </c>
      <c r="D134" s="52">
        <f t="shared" si="6"/>
        <v>429.46</v>
      </c>
      <c r="E134" s="52">
        <f t="shared" si="7"/>
        <v>279.47000000000003</v>
      </c>
      <c r="F134" s="52">
        <f t="shared" si="8"/>
        <v>149.98999999999995</v>
      </c>
      <c r="G134" s="293">
        <f t="shared" si="9"/>
        <v>66922.58</v>
      </c>
      <c r="H134" s="293"/>
      <c r="I134" s="53"/>
      <c r="J134" s="53"/>
      <c r="K134" s="53"/>
      <c r="L134" s="53"/>
    </row>
    <row r="135" spans="2:12" ht="20" customHeight="1" x14ac:dyDescent="0.35">
      <c r="B135" s="50">
        <f t="shared" si="5"/>
        <v>109</v>
      </c>
      <c r="C135" s="51" cm="1">
        <f t="array" ref="C135">IF(ROW()-ROW(B$27)+1 &gt; $D$19, "",
_xlfn.SWITCH($D$15,
  "Monthly", EDATE($D$16, ROW()-ROW(B$27)),
  "Quarterly", EDATE($D$16, 3*(ROW()-ROW(B$27))),
  "Annually", EDATE($D$16, 12*(ROW()-ROW(B$27))),
  "Semi monthly", $D$16 + (ROW()-ROW(B$27))*15,
  "Bi weekly", $D$16 + (ROW()-ROW(B$27))*14,
  $D$16 + (ROW()-ROW(B$27))*30
))</f>
        <v>48945</v>
      </c>
      <c r="D135" s="52">
        <f t="shared" si="6"/>
        <v>429.46</v>
      </c>
      <c r="E135" s="52">
        <f t="shared" si="7"/>
        <v>278.83999999999997</v>
      </c>
      <c r="F135" s="52">
        <f t="shared" si="8"/>
        <v>150.62</v>
      </c>
      <c r="G135" s="293">
        <f t="shared" si="9"/>
        <v>66771.960000000006</v>
      </c>
      <c r="H135" s="293"/>
      <c r="I135" s="53"/>
      <c r="J135" s="53"/>
      <c r="K135" s="53"/>
      <c r="L135" s="53"/>
    </row>
    <row r="136" spans="2:12" ht="20" customHeight="1" x14ac:dyDescent="0.35">
      <c r="B136" s="50">
        <f t="shared" si="5"/>
        <v>110</v>
      </c>
      <c r="C136" s="51" cm="1">
        <f t="array" ref="C136">IF(ROW()-ROW(B$27)+1 &gt; $D$19, "",
_xlfn.SWITCH($D$15,
  "Monthly", EDATE($D$16, ROW()-ROW(B$27)),
  "Quarterly", EDATE($D$16, 3*(ROW()-ROW(B$27))),
  "Annually", EDATE($D$16, 12*(ROW()-ROW(B$27))),
  "Semi monthly", $D$16 + (ROW()-ROW(B$27))*15,
  "Bi weekly", $D$16 + (ROW()-ROW(B$27))*14,
  $D$16 + (ROW()-ROW(B$27))*30
))</f>
        <v>48976</v>
      </c>
      <c r="D136" s="52">
        <f t="shared" si="6"/>
        <v>429.46</v>
      </c>
      <c r="E136" s="52">
        <f t="shared" si="7"/>
        <v>278.22000000000003</v>
      </c>
      <c r="F136" s="52">
        <f t="shared" si="8"/>
        <v>151.23999999999995</v>
      </c>
      <c r="G136" s="293">
        <f t="shared" si="9"/>
        <v>66620.72</v>
      </c>
      <c r="H136" s="293"/>
      <c r="I136" s="53"/>
      <c r="J136" s="53"/>
      <c r="K136" s="53"/>
      <c r="L136" s="53"/>
    </row>
    <row r="137" spans="2:12" ht="20" customHeight="1" x14ac:dyDescent="0.35">
      <c r="B137" s="50">
        <f t="shared" si="5"/>
        <v>111</v>
      </c>
      <c r="C137" s="51" cm="1">
        <f t="array" ref="C137">IF(ROW()-ROW(B$27)+1 &gt; $D$19, "",
_xlfn.SWITCH($D$15,
  "Monthly", EDATE($D$16, ROW()-ROW(B$27)),
  "Quarterly", EDATE($D$16, 3*(ROW()-ROW(B$27))),
  "Annually", EDATE($D$16, 12*(ROW()-ROW(B$27))),
  "Semi monthly", $D$16 + (ROW()-ROW(B$27))*15,
  "Bi weekly", $D$16 + (ROW()-ROW(B$27))*14,
  $D$16 + (ROW()-ROW(B$27))*30
))</f>
        <v>49004</v>
      </c>
      <c r="D137" s="52">
        <f t="shared" si="6"/>
        <v>429.46</v>
      </c>
      <c r="E137" s="52">
        <f t="shared" si="7"/>
        <v>277.58999999999997</v>
      </c>
      <c r="F137" s="52">
        <f t="shared" si="8"/>
        <v>151.87</v>
      </c>
      <c r="G137" s="293">
        <f t="shared" si="9"/>
        <v>66468.850000000006</v>
      </c>
      <c r="H137" s="293"/>
      <c r="I137" s="53"/>
      <c r="J137" s="53"/>
      <c r="K137" s="53"/>
      <c r="L137" s="53"/>
    </row>
    <row r="138" spans="2:12" ht="20" customHeight="1" x14ac:dyDescent="0.35">
      <c r="B138" s="50">
        <f t="shared" si="5"/>
        <v>112</v>
      </c>
      <c r="C138" s="51" cm="1">
        <f t="array" ref="C138">IF(ROW()-ROW(B$27)+1 &gt; $D$19, "",
_xlfn.SWITCH($D$15,
  "Monthly", EDATE($D$16, ROW()-ROW(B$27)),
  "Quarterly", EDATE($D$16, 3*(ROW()-ROW(B$27))),
  "Annually", EDATE($D$16, 12*(ROW()-ROW(B$27))),
  "Semi monthly", $D$16 + (ROW()-ROW(B$27))*15,
  "Bi weekly", $D$16 + (ROW()-ROW(B$27))*14,
  $D$16 + (ROW()-ROW(B$27))*30
))</f>
        <v>49035</v>
      </c>
      <c r="D138" s="52">
        <f t="shared" si="6"/>
        <v>429.46</v>
      </c>
      <c r="E138" s="52">
        <f t="shared" si="7"/>
        <v>276.95</v>
      </c>
      <c r="F138" s="52">
        <f t="shared" si="8"/>
        <v>152.51</v>
      </c>
      <c r="G138" s="293">
        <f t="shared" si="9"/>
        <v>66316.34</v>
      </c>
      <c r="H138" s="293"/>
      <c r="I138" s="53"/>
      <c r="J138" s="53"/>
      <c r="K138" s="53"/>
      <c r="L138" s="53"/>
    </row>
    <row r="139" spans="2:12" ht="20" customHeight="1" x14ac:dyDescent="0.35">
      <c r="B139" s="50">
        <f t="shared" si="5"/>
        <v>113</v>
      </c>
      <c r="C139" s="51" cm="1">
        <f t="array" ref="C139">IF(ROW()-ROW(B$27)+1 &gt; $D$19, "",
_xlfn.SWITCH($D$15,
  "Monthly", EDATE($D$16, ROW()-ROW(B$27)),
  "Quarterly", EDATE($D$16, 3*(ROW()-ROW(B$27))),
  "Annually", EDATE($D$16, 12*(ROW()-ROW(B$27))),
  "Semi monthly", $D$16 + (ROW()-ROW(B$27))*15,
  "Bi weekly", $D$16 + (ROW()-ROW(B$27))*14,
  $D$16 + (ROW()-ROW(B$27))*30
))</f>
        <v>49065</v>
      </c>
      <c r="D139" s="52">
        <f t="shared" si="6"/>
        <v>429.46</v>
      </c>
      <c r="E139" s="52">
        <f t="shared" si="7"/>
        <v>276.32</v>
      </c>
      <c r="F139" s="52">
        <f t="shared" si="8"/>
        <v>153.13999999999999</v>
      </c>
      <c r="G139" s="293">
        <f t="shared" si="9"/>
        <v>66163.199999999997</v>
      </c>
      <c r="H139" s="293"/>
      <c r="I139" s="53"/>
      <c r="J139" s="53"/>
      <c r="K139" s="53"/>
      <c r="L139" s="53"/>
    </row>
    <row r="140" spans="2:12" ht="20" customHeight="1" x14ac:dyDescent="0.35">
      <c r="B140" s="50">
        <f t="shared" si="5"/>
        <v>114</v>
      </c>
      <c r="C140" s="55" cm="1">
        <f t="array" ref="C140">IF(ROW()-ROW(B$27)+1 &gt; $D$19, "",
_xlfn.SWITCH($D$15,
  "Monthly", EDATE($D$16, ROW()-ROW(B$27)),
  "Quarterly", EDATE($D$16, 3*(ROW()-ROW(B$27))),
  "Annually", EDATE($D$16, 12*(ROW()-ROW(B$27))),
  "Semi monthly", $D$16 + (ROW()-ROW(B$27))*15,
  "Bi weekly", $D$16 + (ROW()-ROW(B$27))*14,
  $D$16 + (ROW()-ROW(B$27))*30
))</f>
        <v>49096</v>
      </c>
      <c r="D140" s="52">
        <f t="shared" si="6"/>
        <v>429.46</v>
      </c>
      <c r="E140" s="52">
        <f t="shared" si="7"/>
        <v>275.68</v>
      </c>
      <c r="F140" s="52">
        <f t="shared" si="8"/>
        <v>153.77999999999997</v>
      </c>
      <c r="G140" s="293">
        <f t="shared" si="9"/>
        <v>66009.42</v>
      </c>
      <c r="H140" s="293"/>
      <c r="I140" s="53"/>
      <c r="J140" s="53"/>
      <c r="K140" s="53"/>
      <c r="L140" s="53"/>
    </row>
    <row r="141" spans="2:12" ht="20" customHeight="1" x14ac:dyDescent="0.35">
      <c r="B141" s="50">
        <f t="shared" si="5"/>
        <v>115</v>
      </c>
      <c r="C141" s="55" cm="1">
        <f t="array" ref="C141">IF(ROW()-ROW(B$27)+1 &gt; $D$19, "",
_xlfn.SWITCH($D$15,
  "Monthly", EDATE($D$16, ROW()-ROW(B$27)),
  "Quarterly", EDATE($D$16, 3*(ROW()-ROW(B$27))),
  "Annually", EDATE($D$16, 12*(ROW()-ROW(B$27))),
  "Semi monthly", $D$16 + (ROW()-ROW(B$27))*15,
  "Bi weekly", $D$16 + (ROW()-ROW(B$27))*14,
  $D$16 + (ROW()-ROW(B$27))*30
))</f>
        <v>49126</v>
      </c>
      <c r="D141" s="52">
        <f t="shared" si="6"/>
        <v>429.46</v>
      </c>
      <c r="E141" s="52">
        <f t="shared" si="7"/>
        <v>275.04000000000002</v>
      </c>
      <c r="F141" s="52">
        <f t="shared" si="8"/>
        <v>154.41999999999996</v>
      </c>
      <c r="G141" s="293">
        <f t="shared" si="9"/>
        <v>65855</v>
      </c>
      <c r="H141" s="293"/>
      <c r="I141" s="53"/>
      <c r="J141" s="53"/>
      <c r="K141" s="53"/>
      <c r="L141" s="53"/>
    </row>
    <row r="142" spans="2:12" ht="20" customHeight="1" x14ac:dyDescent="0.35">
      <c r="B142" s="50">
        <f t="shared" si="5"/>
        <v>116</v>
      </c>
      <c r="C142" s="55" cm="1">
        <f t="array" ref="C142">IF(ROW()-ROW(B$27)+1 &gt; $D$19, "",
_xlfn.SWITCH($D$15,
  "Monthly", EDATE($D$16, ROW()-ROW(B$27)),
  "Quarterly", EDATE($D$16, 3*(ROW()-ROW(B$27))),
  "Annually", EDATE($D$16, 12*(ROW()-ROW(B$27))),
  "Semi monthly", $D$16 + (ROW()-ROW(B$27))*15,
  "Bi weekly", $D$16 + (ROW()-ROW(B$27))*14,
  $D$16 + (ROW()-ROW(B$27))*30
))</f>
        <v>49157</v>
      </c>
      <c r="D142" s="52">
        <f t="shared" si="6"/>
        <v>429.46</v>
      </c>
      <c r="E142" s="52">
        <f t="shared" si="7"/>
        <v>274.39999999999998</v>
      </c>
      <c r="F142" s="52">
        <f t="shared" si="8"/>
        <v>155.06</v>
      </c>
      <c r="G142" s="293">
        <f t="shared" si="9"/>
        <v>65699.94</v>
      </c>
      <c r="H142" s="293"/>
      <c r="I142" s="53"/>
      <c r="J142" s="53"/>
      <c r="K142" s="53"/>
      <c r="L142" s="53"/>
    </row>
    <row r="143" spans="2:12" ht="20" customHeight="1" x14ac:dyDescent="0.35">
      <c r="B143" s="50">
        <f t="shared" si="5"/>
        <v>117</v>
      </c>
      <c r="C143" s="55" cm="1">
        <f t="array" ref="C143">IF(ROW()-ROW(B$27)+1 &gt; $D$19, "",
_xlfn.SWITCH($D$15,
  "Monthly", EDATE($D$16, ROW()-ROW(B$27)),
  "Quarterly", EDATE($D$16, 3*(ROW()-ROW(B$27))),
  "Annually", EDATE($D$16, 12*(ROW()-ROW(B$27))),
  "Semi monthly", $D$16 + (ROW()-ROW(B$27))*15,
  "Bi weekly", $D$16 + (ROW()-ROW(B$27))*14,
  $D$16 + (ROW()-ROW(B$27))*30
))</f>
        <v>49188</v>
      </c>
      <c r="D143" s="52">
        <f t="shared" si="6"/>
        <v>429.46</v>
      </c>
      <c r="E143" s="52">
        <f t="shared" si="7"/>
        <v>273.75</v>
      </c>
      <c r="F143" s="52">
        <f t="shared" si="8"/>
        <v>155.70999999999998</v>
      </c>
      <c r="G143" s="293">
        <f t="shared" si="9"/>
        <v>65544.23</v>
      </c>
      <c r="H143" s="293"/>
      <c r="I143" s="53"/>
      <c r="J143" s="53"/>
      <c r="K143" s="53"/>
      <c r="L143" s="53"/>
    </row>
    <row r="144" spans="2:12" ht="20" customHeight="1" x14ac:dyDescent="0.35">
      <c r="B144" s="50">
        <f t="shared" si="5"/>
        <v>118</v>
      </c>
      <c r="C144" s="55" cm="1">
        <f t="array" ref="C144">IF(ROW()-ROW(B$27)+1 &gt; $D$19, "",
_xlfn.SWITCH($D$15,
  "Monthly", EDATE($D$16, ROW()-ROW(B$27)),
  "Quarterly", EDATE($D$16, 3*(ROW()-ROW(B$27))),
  "Annually", EDATE($D$16, 12*(ROW()-ROW(B$27))),
  "Semi monthly", $D$16 + (ROW()-ROW(B$27))*15,
  "Bi weekly", $D$16 + (ROW()-ROW(B$27))*14,
  $D$16 + (ROW()-ROW(B$27))*30
))</f>
        <v>49218</v>
      </c>
      <c r="D144" s="52">
        <f t="shared" si="6"/>
        <v>429.46</v>
      </c>
      <c r="E144" s="52">
        <f t="shared" si="7"/>
        <v>273.10000000000002</v>
      </c>
      <c r="F144" s="52">
        <f t="shared" si="8"/>
        <v>156.35999999999996</v>
      </c>
      <c r="G144" s="293">
        <f t="shared" si="9"/>
        <v>65387.87</v>
      </c>
      <c r="H144" s="293"/>
      <c r="I144" s="53"/>
      <c r="J144" s="53"/>
      <c r="K144" s="53"/>
      <c r="L144" s="53"/>
    </row>
    <row r="145" spans="2:12" ht="20" customHeight="1" x14ac:dyDescent="0.35">
      <c r="B145" s="50">
        <f t="shared" si="5"/>
        <v>119</v>
      </c>
      <c r="C145" s="55" cm="1">
        <f t="array" ref="C145">IF(ROW()-ROW(B$27)+1 &gt; $D$19, "",
_xlfn.SWITCH($D$15,
  "Monthly", EDATE($D$16, ROW()-ROW(B$27)),
  "Quarterly", EDATE($D$16, 3*(ROW()-ROW(B$27))),
  "Annually", EDATE($D$16, 12*(ROW()-ROW(B$27))),
  "Semi monthly", $D$16 + (ROW()-ROW(B$27))*15,
  "Bi weekly", $D$16 + (ROW()-ROW(B$27))*14,
  $D$16 + (ROW()-ROW(B$27))*30
))</f>
        <v>49249</v>
      </c>
      <c r="D145" s="52">
        <f t="shared" si="6"/>
        <v>429.46</v>
      </c>
      <c r="E145" s="52">
        <f t="shared" si="7"/>
        <v>272.45</v>
      </c>
      <c r="F145" s="52">
        <f t="shared" si="8"/>
        <v>157.01</v>
      </c>
      <c r="G145" s="293">
        <f t="shared" si="9"/>
        <v>65230.86</v>
      </c>
      <c r="H145" s="293"/>
      <c r="I145" s="53"/>
      <c r="J145" s="53"/>
      <c r="K145" s="53"/>
      <c r="L145" s="53"/>
    </row>
    <row r="146" spans="2:12" ht="20" customHeight="1" x14ac:dyDescent="0.35">
      <c r="B146" s="50">
        <f t="shared" si="5"/>
        <v>120</v>
      </c>
      <c r="C146" s="55" cm="1">
        <f t="array" ref="C146">IF(ROW()-ROW(B$27)+1 &gt; $D$19, "",
_xlfn.SWITCH($D$15,
  "Monthly", EDATE($D$16, ROW()-ROW(B$27)),
  "Quarterly", EDATE($D$16, 3*(ROW()-ROW(B$27))),
  "Annually", EDATE($D$16, 12*(ROW()-ROW(B$27))),
  "Semi monthly", $D$16 + (ROW()-ROW(B$27))*15,
  "Bi weekly", $D$16 + (ROW()-ROW(B$27))*14,
  $D$16 + (ROW()-ROW(B$27))*30
))</f>
        <v>49279</v>
      </c>
      <c r="D146" s="52">
        <f t="shared" si="6"/>
        <v>429.46</v>
      </c>
      <c r="E146" s="52">
        <f t="shared" si="7"/>
        <v>271.8</v>
      </c>
      <c r="F146" s="52">
        <f t="shared" si="8"/>
        <v>157.65999999999997</v>
      </c>
      <c r="G146" s="293">
        <f t="shared" si="9"/>
        <v>65073.2</v>
      </c>
      <c r="H146" s="293"/>
      <c r="I146" s="53"/>
      <c r="J146" s="53"/>
      <c r="K146" s="53"/>
      <c r="L146" s="53"/>
    </row>
    <row r="147" spans="2:12" ht="20" customHeight="1" x14ac:dyDescent="0.35">
      <c r="B147" s="50">
        <f t="shared" si="5"/>
        <v>121</v>
      </c>
      <c r="C147" s="55" cm="1">
        <f t="array" ref="C147">IF(ROW()-ROW(B$27)+1 &gt; $D$19, "",
_xlfn.SWITCH($D$15,
  "Monthly", EDATE($D$16, ROW()-ROW(B$27)),
  "Quarterly", EDATE($D$16, 3*(ROW()-ROW(B$27))),
  "Annually", EDATE($D$16, 12*(ROW()-ROW(B$27))),
  "Semi monthly", $D$16 + (ROW()-ROW(B$27))*15,
  "Bi weekly", $D$16 + (ROW()-ROW(B$27))*14,
  $D$16 + (ROW()-ROW(B$27))*30
))</f>
        <v>49310</v>
      </c>
      <c r="D147" s="52">
        <f t="shared" si="6"/>
        <v>429.46</v>
      </c>
      <c r="E147" s="52">
        <f t="shared" si="7"/>
        <v>271.14</v>
      </c>
      <c r="F147" s="52">
        <f t="shared" si="8"/>
        <v>158.32</v>
      </c>
      <c r="G147" s="293">
        <f t="shared" si="9"/>
        <v>64914.879999999997</v>
      </c>
      <c r="H147" s="293"/>
      <c r="I147" s="53"/>
      <c r="J147" s="53"/>
      <c r="K147" s="53"/>
      <c r="L147" s="53"/>
    </row>
    <row r="148" spans="2:12" ht="20" customHeight="1" x14ac:dyDescent="0.35">
      <c r="B148" s="50">
        <f t="shared" si="5"/>
        <v>122</v>
      </c>
      <c r="C148" s="55" cm="1">
        <f t="array" ref="C148">IF(ROW()-ROW(B$27)+1 &gt; $D$19, "",
_xlfn.SWITCH($D$15,
  "Monthly", EDATE($D$16, ROW()-ROW(B$27)),
  "Quarterly", EDATE($D$16, 3*(ROW()-ROW(B$27))),
  "Annually", EDATE($D$16, 12*(ROW()-ROW(B$27))),
  "Semi monthly", $D$16 + (ROW()-ROW(B$27))*15,
  "Bi weekly", $D$16 + (ROW()-ROW(B$27))*14,
  $D$16 + (ROW()-ROW(B$27))*30
))</f>
        <v>49341</v>
      </c>
      <c r="D148" s="52">
        <f t="shared" si="6"/>
        <v>429.46</v>
      </c>
      <c r="E148" s="52">
        <f t="shared" si="7"/>
        <v>270.48</v>
      </c>
      <c r="F148" s="52">
        <f t="shared" si="8"/>
        <v>158.97999999999996</v>
      </c>
      <c r="G148" s="293">
        <f t="shared" si="9"/>
        <v>64755.9</v>
      </c>
      <c r="H148" s="293"/>
      <c r="I148" s="53"/>
      <c r="J148" s="53"/>
      <c r="K148" s="53"/>
      <c r="L148" s="53"/>
    </row>
    <row r="149" spans="2:12" ht="20" customHeight="1" x14ac:dyDescent="0.35">
      <c r="B149" s="50">
        <f t="shared" si="5"/>
        <v>123</v>
      </c>
      <c r="C149" s="55" cm="1">
        <f t="array" ref="C149">IF(ROW()-ROW(B$27)+1 &gt; $D$19, "",
_xlfn.SWITCH($D$15,
  "Monthly", EDATE($D$16, ROW()-ROW(B$27)),
  "Quarterly", EDATE($D$16, 3*(ROW()-ROW(B$27))),
  "Annually", EDATE($D$16, 12*(ROW()-ROW(B$27))),
  "Semi monthly", $D$16 + (ROW()-ROW(B$27))*15,
  "Bi weekly", $D$16 + (ROW()-ROW(B$27))*14,
  $D$16 + (ROW()-ROW(B$27))*30
))</f>
        <v>49369</v>
      </c>
      <c r="D149" s="52">
        <f t="shared" si="6"/>
        <v>429.46</v>
      </c>
      <c r="E149" s="52">
        <f t="shared" si="7"/>
        <v>269.82</v>
      </c>
      <c r="F149" s="52">
        <f t="shared" si="8"/>
        <v>159.63999999999999</v>
      </c>
      <c r="G149" s="293">
        <f t="shared" si="9"/>
        <v>64596.26</v>
      </c>
      <c r="H149" s="293"/>
      <c r="I149" s="53"/>
      <c r="J149" s="53"/>
      <c r="K149" s="53"/>
      <c r="L149" s="53"/>
    </row>
    <row r="150" spans="2:12" ht="20" customHeight="1" x14ac:dyDescent="0.35">
      <c r="B150" s="50">
        <f t="shared" si="5"/>
        <v>124</v>
      </c>
      <c r="C150" s="55" cm="1">
        <f t="array" ref="C150">IF(ROW()-ROW(B$27)+1 &gt; $D$19, "",
_xlfn.SWITCH($D$15,
  "Monthly", EDATE($D$16, ROW()-ROW(B$27)),
  "Quarterly", EDATE($D$16, 3*(ROW()-ROW(B$27))),
  "Annually", EDATE($D$16, 12*(ROW()-ROW(B$27))),
  "Semi monthly", $D$16 + (ROW()-ROW(B$27))*15,
  "Bi weekly", $D$16 + (ROW()-ROW(B$27))*14,
  $D$16 + (ROW()-ROW(B$27))*30
))</f>
        <v>49400</v>
      </c>
      <c r="D150" s="52">
        <f t="shared" si="6"/>
        <v>429.46</v>
      </c>
      <c r="E150" s="52">
        <f t="shared" si="7"/>
        <v>269.14999999999998</v>
      </c>
      <c r="F150" s="52">
        <f t="shared" si="8"/>
        <v>160.31</v>
      </c>
      <c r="G150" s="293">
        <f t="shared" si="9"/>
        <v>64435.95</v>
      </c>
      <c r="H150" s="293"/>
      <c r="I150" s="53"/>
      <c r="J150" s="53"/>
      <c r="K150" s="53"/>
      <c r="L150" s="53"/>
    </row>
    <row r="151" spans="2:12" ht="20" customHeight="1" x14ac:dyDescent="0.35">
      <c r="B151" s="50">
        <f t="shared" si="5"/>
        <v>125</v>
      </c>
      <c r="C151" s="55" cm="1">
        <f t="array" ref="C151">IF(ROW()-ROW(B$27)+1 &gt; $D$19, "",
_xlfn.SWITCH($D$15,
  "Monthly", EDATE($D$16, ROW()-ROW(B$27)),
  "Quarterly", EDATE($D$16, 3*(ROW()-ROW(B$27))),
  "Annually", EDATE($D$16, 12*(ROW()-ROW(B$27))),
  "Semi monthly", $D$16 + (ROW()-ROW(B$27))*15,
  "Bi weekly", $D$16 + (ROW()-ROW(B$27))*14,
  $D$16 + (ROW()-ROW(B$27))*30
))</f>
        <v>49430</v>
      </c>
      <c r="D151" s="52">
        <f t="shared" si="6"/>
        <v>429.46</v>
      </c>
      <c r="E151" s="52">
        <f t="shared" si="7"/>
        <v>268.48</v>
      </c>
      <c r="F151" s="52">
        <f t="shared" si="8"/>
        <v>160.97999999999996</v>
      </c>
      <c r="G151" s="293">
        <f t="shared" si="9"/>
        <v>64274.97</v>
      </c>
      <c r="H151" s="293"/>
      <c r="I151" s="53"/>
      <c r="J151" s="53"/>
      <c r="K151" s="53"/>
      <c r="L151" s="53"/>
    </row>
    <row r="152" spans="2:12" ht="20" customHeight="1" x14ac:dyDescent="0.35">
      <c r="B152" s="50">
        <f t="shared" si="5"/>
        <v>126</v>
      </c>
      <c r="C152" s="55" cm="1">
        <f t="array" ref="C152">IF(ROW()-ROW(B$27)+1 &gt; $D$19, "",
_xlfn.SWITCH($D$15,
  "Monthly", EDATE($D$16, ROW()-ROW(B$27)),
  "Quarterly", EDATE($D$16, 3*(ROW()-ROW(B$27))),
  "Annually", EDATE($D$16, 12*(ROW()-ROW(B$27))),
  "Semi monthly", $D$16 + (ROW()-ROW(B$27))*15,
  "Bi weekly", $D$16 + (ROW()-ROW(B$27))*14,
  $D$16 + (ROW()-ROW(B$27))*30
))</f>
        <v>49461</v>
      </c>
      <c r="D152" s="52">
        <f t="shared" si="6"/>
        <v>429.46</v>
      </c>
      <c r="E152" s="52">
        <f t="shared" si="7"/>
        <v>267.81</v>
      </c>
      <c r="F152" s="52">
        <f t="shared" si="8"/>
        <v>161.64999999999998</v>
      </c>
      <c r="G152" s="293">
        <f t="shared" si="9"/>
        <v>64113.32</v>
      </c>
      <c r="H152" s="293"/>
      <c r="I152" s="53"/>
      <c r="J152" s="53"/>
      <c r="K152" s="53"/>
      <c r="L152" s="53"/>
    </row>
    <row r="153" spans="2:12" ht="20" customHeight="1" x14ac:dyDescent="0.35">
      <c r="B153" s="50">
        <f t="shared" si="5"/>
        <v>127</v>
      </c>
      <c r="C153" s="55" cm="1">
        <f t="array" ref="C153">IF(ROW()-ROW(B$27)+1 &gt; $D$19, "",
_xlfn.SWITCH($D$15,
  "Monthly", EDATE($D$16, ROW()-ROW(B$27)),
  "Quarterly", EDATE($D$16, 3*(ROW()-ROW(B$27))),
  "Annually", EDATE($D$16, 12*(ROW()-ROW(B$27))),
  "Semi monthly", $D$16 + (ROW()-ROW(B$27))*15,
  "Bi weekly", $D$16 + (ROW()-ROW(B$27))*14,
  $D$16 + (ROW()-ROW(B$27))*30
))</f>
        <v>49491</v>
      </c>
      <c r="D153" s="52">
        <f t="shared" si="6"/>
        <v>429.46</v>
      </c>
      <c r="E153" s="52">
        <f t="shared" si="7"/>
        <v>267.14</v>
      </c>
      <c r="F153" s="52">
        <f t="shared" si="8"/>
        <v>162.32</v>
      </c>
      <c r="G153" s="293">
        <f t="shared" si="9"/>
        <v>63951</v>
      </c>
      <c r="H153" s="293"/>
      <c r="I153" s="53"/>
      <c r="J153" s="53"/>
      <c r="K153" s="53"/>
      <c r="L153" s="53"/>
    </row>
    <row r="154" spans="2:12" ht="20" customHeight="1" x14ac:dyDescent="0.35">
      <c r="B154" s="50">
        <f t="shared" si="5"/>
        <v>128</v>
      </c>
      <c r="C154" s="55" cm="1">
        <f t="array" ref="C154">IF(ROW()-ROW(B$27)+1 &gt; $D$19, "",
_xlfn.SWITCH($D$15,
  "Monthly", EDATE($D$16, ROW()-ROW(B$27)),
  "Quarterly", EDATE($D$16, 3*(ROW()-ROW(B$27))),
  "Annually", EDATE($D$16, 12*(ROW()-ROW(B$27))),
  "Semi monthly", $D$16 + (ROW()-ROW(B$27))*15,
  "Bi weekly", $D$16 + (ROW()-ROW(B$27))*14,
  $D$16 + (ROW()-ROW(B$27))*30
))</f>
        <v>49522</v>
      </c>
      <c r="D154" s="52">
        <f t="shared" si="6"/>
        <v>429.46</v>
      </c>
      <c r="E154" s="52">
        <f t="shared" si="7"/>
        <v>266.45999999999998</v>
      </c>
      <c r="F154" s="52">
        <f t="shared" si="8"/>
        <v>163</v>
      </c>
      <c r="G154" s="293">
        <f t="shared" si="9"/>
        <v>63788</v>
      </c>
      <c r="H154" s="293"/>
      <c r="I154" s="53"/>
      <c r="J154" s="53"/>
      <c r="K154" s="53"/>
      <c r="L154" s="53"/>
    </row>
    <row r="155" spans="2:12" ht="20" customHeight="1" x14ac:dyDescent="0.35">
      <c r="B155" s="50">
        <f t="shared" ref="B155:B218" si="10">IF(ROW()-ROW(A$27)+1 &gt; $D$19, "", ROW()-ROW(A$27)+1)</f>
        <v>129</v>
      </c>
      <c r="C155" s="55" cm="1">
        <f t="array" ref="C155">IF(ROW()-ROW(B$27)+1 &gt; $D$19, "",
_xlfn.SWITCH($D$15,
  "Monthly", EDATE($D$16, ROW()-ROW(B$27)),
  "Quarterly", EDATE($D$16, 3*(ROW()-ROW(B$27))),
  "Annually", EDATE($D$16, 12*(ROW()-ROW(B$27))),
  "Semi monthly", $D$16 + (ROW()-ROW(B$27))*15,
  "Bi weekly", $D$16 + (ROW()-ROW(B$27))*14,
  $D$16 + (ROW()-ROW(B$27))*30
))</f>
        <v>49553</v>
      </c>
      <c r="D155" s="52">
        <f t="shared" si="6"/>
        <v>429.46</v>
      </c>
      <c r="E155" s="52">
        <f t="shared" si="7"/>
        <v>265.77999999999997</v>
      </c>
      <c r="F155" s="52">
        <f t="shared" si="8"/>
        <v>163.68</v>
      </c>
      <c r="G155" s="293">
        <f t="shared" si="9"/>
        <v>63624.32</v>
      </c>
      <c r="H155" s="293"/>
      <c r="I155" s="53"/>
      <c r="J155" s="53"/>
      <c r="K155" s="53"/>
      <c r="L155" s="53"/>
    </row>
    <row r="156" spans="2:12" ht="20" customHeight="1" x14ac:dyDescent="0.35">
      <c r="B156" s="50">
        <f t="shared" si="10"/>
        <v>130</v>
      </c>
      <c r="C156" s="55" cm="1">
        <f t="array" ref="C156">IF(ROW()-ROW(B$27)+1 &gt; $D$19, "",
_xlfn.SWITCH($D$15,
  "Monthly", EDATE($D$16, ROW()-ROW(B$27)),
  "Quarterly", EDATE($D$16, 3*(ROW()-ROW(B$27))),
  "Annually", EDATE($D$16, 12*(ROW()-ROW(B$27))),
  "Semi monthly", $D$16 + (ROW()-ROW(B$27))*15,
  "Bi weekly", $D$16 + (ROW()-ROW(B$27))*14,
  $D$16 + (ROW()-ROW(B$27))*30
))</f>
        <v>49583</v>
      </c>
      <c r="D156" s="52">
        <f t="shared" ref="D156:D219" si="11">IF(B156="","",IF($D$8="Yes",ROUND($D$21,2),$D$21))</f>
        <v>429.46</v>
      </c>
      <c r="E156" s="52">
        <f t="shared" ref="E156:E219" si="12">IF(B156="","",IF($D$7="Flat",($D$12*$D$13*$D$14)/$D$19,IF($D$8="Yes",ROUND(($G155*$D$13*$D$14)/$D$19,2),($G155*$D$13*$D$14)/$D$19)))</f>
        <v>265.10000000000002</v>
      </c>
      <c r="F156" s="52">
        <f t="shared" ref="F156:F219" si="13">IF($B156="","",IF($D$7="Flat",IFERROR($D$12/$D$19,0),($D156-$E156)))</f>
        <v>164.35999999999996</v>
      </c>
      <c r="G156" s="293">
        <f t="shared" ref="G156:G219" si="14">IFERROR(IF(B156="","",IF($D$8="Yes",ROUND(IF(B156=$D$19,0,ROUND($G155-$F156,2)),2),IF(B156=$D$19,0,ROUND($G155-$F156,2)))),"")</f>
        <v>63459.96</v>
      </c>
      <c r="H156" s="293"/>
      <c r="I156" s="53"/>
      <c r="J156" s="53"/>
      <c r="K156" s="53"/>
      <c r="L156" s="53"/>
    </row>
    <row r="157" spans="2:12" ht="20" customHeight="1" x14ac:dyDescent="0.35">
      <c r="B157" s="50">
        <f t="shared" si="10"/>
        <v>131</v>
      </c>
      <c r="C157" s="55" cm="1">
        <f t="array" ref="C157">IF(ROW()-ROW(B$27)+1 &gt; $D$19, "",
_xlfn.SWITCH($D$15,
  "Monthly", EDATE($D$16, ROW()-ROW(B$27)),
  "Quarterly", EDATE($D$16, 3*(ROW()-ROW(B$27))),
  "Annually", EDATE($D$16, 12*(ROW()-ROW(B$27))),
  "Semi monthly", $D$16 + (ROW()-ROW(B$27))*15,
  "Bi weekly", $D$16 + (ROW()-ROW(B$27))*14,
  $D$16 + (ROW()-ROW(B$27))*30
))</f>
        <v>49614</v>
      </c>
      <c r="D157" s="52">
        <f t="shared" si="11"/>
        <v>429.46</v>
      </c>
      <c r="E157" s="52">
        <f t="shared" si="12"/>
        <v>264.42</v>
      </c>
      <c r="F157" s="52">
        <f t="shared" si="13"/>
        <v>165.03999999999996</v>
      </c>
      <c r="G157" s="293">
        <f t="shared" si="14"/>
        <v>63294.92</v>
      </c>
      <c r="H157" s="293"/>
      <c r="I157" s="53"/>
      <c r="J157" s="53"/>
      <c r="K157" s="53"/>
      <c r="L157" s="53"/>
    </row>
    <row r="158" spans="2:12" ht="20" customHeight="1" x14ac:dyDescent="0.35">
      <c r="B158" s="50">
        <f t="shared" si="10"/>
        <v>132</v>
      </c>
      <c r="C158" s="55" cm="1">
        <f t="array" ref="C158">IF(ROW()-ROW(B$27)+1 &gt; $D$19, "",
_xlfn.SWITCH($D$15,
  "Monthly", EDATE($D$16, ROW()-ROW(B$27)),
  "Quarterly", EDATE($D$16, 3*(ROW()-ROW(B$27))),
  "Annually", EDATE($D$16, 12*(ROW()-ROW(B$27))),
  "Semi monthly", $D$16 + (ROW()-ROW(B$27))*15,
  "Bi weekly", $D$16 + (ROW()-ROW(B$27))*14,
  $D$16 + (ROW()-ROW(B$27))*30
))</f>
        <v>49644</v>
      </c>
      <c r="D158" s="52">
        <f t="shared" si="11"/>
        <v>429.46</v>
      </c>
      <c r="E158" s="52">
        <f t="shared" si="12"/>
        <v>263.73</v>
      </c>
      <c r="F158" s="52">
        <f t="shared" si="13"/>
        <v>165.72999999999996</v>
      </c>
      <c r="G158" s="293">
        <f t="shared" si="14"/>
        <v>63129.19</v>
      </c>
      <c r="H158" s="293"/>
      <c r="I158" s="53"/>
      <c r="J158" s="53"/>
      <c r="K158" s="53"/>
      <c r="L158" s="53"/>
    </row>
    <row r="159" spans="2:12" ht="20" customHeight="1" x14ac:dyDescent="0.35">
      <c r="B159" s="50">
        <f t="shared" si="10"/>
        <v>133</v>
      </c>
      <c r="C159" s="55" cm="1">
        <f t="array" ref="C159">IF(ROW()-ROW(B$27)+1 &gt; $D$19, "",
_xlfn.SWITCH($D$15,
  "Monthly", EDATE($D$16, ROW()-ROW(B$27)),
  "Quarterly", EDATE($D$16, 3*(ROW()-ROW(B$27))),
  "Annually", EDATE($D$16, 12*(ROW()-ROW(B$27))),
  "Semi monthly", $D$16 + (ROW()-ROW(B$27))*15,
  "Bi weekly", $D$16 + (ROW()-ROW(B$27))*14,
  $D$16 + (ROW()-ROW(B$27))*30
))</f>
        <v>49675</v>
      </c>
      <c r="D159" s="52">
        <f t="shared" si="11"/>
        <v>429.46</v>
      </c>
      <c r="E159" s="52">
        <f t="shared" si="12"/>
        <v>263.04000000000002</v>
      </c>
      <c r="F159" s="52">
        <f t="shared" si="13"/>
        <v>166.41999999999996</v>
      </c>
      <c r="G159" s="293">
        <f t="shared" si="14"/>
        <v>62962.77</v>
      </c>
      <c r="H159" s="293"/>
      <c r="I159" s="53"/>
      <c r="J159" s="53"/>
      <c r="K159" s="53"/>
      <c r="L159" s="53"/>
    </row>
    <row r="160" spans="2:12" ht="20" customHeight="1" x14ac:dyDescent="0.35">
      <c r="B160" s="50">
        <f t="shared" si="10"/>
        <v>134</v>
      </c>
      <c r="C160" s="55" cm="1">
        <f t="array" ref="C160">IF(ROW()-ROW(B$27)+1 &gt; $D$19, "",
_xlfn.SWITCH($D$15,
  "Monthly", EDATE($D$16, ROW()-ROW(B$27)),
  "Quarterly", EDATE($D$16, 3*(ROW()-ROW(B$27))),
  "Annually", EDATE($D$16, 12*(ROW()-ROW(B$27))),
  "Semi monthly", $D$16 + (ROW()-ROW(B$27))*15,
  "Bi weekly", $D$16 + (ROW()-ROW(B$27))*14,
  $D$16 + (ROW()-ROW(B$27))*30
))</f>
        <v>49706</v>
      </c>
      <c r="D160" s="52">
        <f t="shared" si="11"/>
        <v>429.46</v>
      </c>
      <c r="E160" s="52">
        <f t="shared" si="12"/>
        <v>262.33999999999997</v>
      </c>
      <c r="F160" s="52">
        <f t="shared" si="13"/>
        <v>167.12</v>
      </c>
      <c r="G160" s="293">
        <f t="shared" si="14"/>
        <v>62795.65</v>
      </c>
      <c r="H160" s="293"/>
      <c r="I160" s="53"/>
      <c r="J160" s="53"/>
      <c r="K160" s="53"/>
      <c r="L160" s="53"/>
    </row>
    <row r="161" spans="2:12" ht="20" customHeight="1" x14ac:dyDescent="0.35">
      <c r="B161" s="50">
        <f t="shared" si="10"/>
        <v>135</v>
      </c>
      <c r="C161" s="55" cm="1">
        <f t="array" ref="C161">IF(ROW()-ROW(B$27)+1 &gt; $D$19, "",
_xlfn.SWITCH($D$15,
  "Monthly", EDATE($D$16, ROW()-ROW(B$27)),
  "Quarterly", EDATE($D$16, 3*(ROW()-ROW(B$27))),
  "Annually", EDATE($D$16, 12*(ROW()-ROW(B$27))),
  "Semi monthly", $D$16 + (ROW()-ROW(B$27))*15,
  "Bi weekly", $D$16 + (ROW()-ROW(B$27))*14,
  $D$16 + (ROW()-ROW(B$27))*30
))</f>
        <v>49735</v>
      </c>
      <c r="D161" s="52">
        <f t="shared" si="11"/>
        <v>429.46</v>
      </c>
      <c r="E161" s="52">
        <f t="shared" si="12"/>
        <v>261.64999999999998</v>
      </c>
      <c r="F161" s="52">
        <f t="shared" si="13"/>
        <v>167.81</v>
      </c>
      <c r="G161" s="293">
        <f t="shared" si="14"/>
        <v>62627.839999999997</v>
      </c>
      <c r="H161" s="293"/>
      <c r="I161" s="53"/>
      <c r="J161" s="53"/>
      <c r="K161" s="53"/>
      <c r="L161" s="53"/>
    </row>
    <row r="162" spans="2:12" ht="20" customHeight="1" x14ac:dyDescent="0.35">
      <c r="B162" s="50">
        <f t="shared" si="10"/>
        <v>136</v>
      </c>
      <c r="C162" s="55" cm="1">
        <f t="array" ref="C162">IF(ROW()-ROW(B$27)+1 &gt; $D$19, "",
_xlfn.SWITCH($D$15,
  "Monthly", EDATE($D$16, ROW()-ROW(B$27)),
  "Quarterly", EDATE($D$16, 3*(ROW()-ROW(B$27))),
  "Annually", EDATE($D$16, 12*(ROW()-ROW(B$27))),
  "Semi monthly", $D$16 + (ROW()-ROW(B$27))*15,
  "Bi weekly", $D$16 + (ROW()-ROW(B$27))*14,
  $D$16 + (ROW()-ROW(B$27))*30
))</f>
        <v>49766</v>
      </c>
      <c r="D162" s="52">
        <f t="shared" si="11"/>
        <v>429.46</v>
      </c>
      <c r="E162" s="52">
        <f t="shared" si="12"/>
        <v>260.95</v>
      </c>
      <c r="F162" s="52">
        <f t="shared" si="13"/>
        <v>168.51</v>
      </c>
      <c r="G162" s="293">
        <f t="shared" si="14"/>
        <v>62459.33</v>
      </c>
      <c r="H162" s="293"/>
      <c r="I162" s="53"/>
      <c r="J162" s="53"/>
      <c r="K162" s="53"/>
      <c r="L162" s="53"/>
    </row>
    <row r="163" spans="2:12" ht="20" customHeight="1" x14ac:dyDescent="0.35">
      <c r="B163" s="50">
        <f t="shared" si="10"/>
        <v>137</v>
      </c>
      <c r="C163" s="55" cm="1">
        <f t="array" ref="C163">IF(ROW()-ROW(B$27)+1 &gt; $D$19, "",
_xlfn.SWITCH($D$15,
  "Monthly", EDATE($D$16, ROW()-ROW(B$27)),
  "Quarterly", EDATE($D$16, 3*(ROW()-ROW(B$27))),
  "Annually", EDATE($D$16, 12*(ROW()-ROW(B$27))),
  "Semi monthly", $D$16 + (ROW()-ROW(B$27))*15,
  "Bi weekly", $D$16 + (ROW()-ROW(B$27))*14,
  $D$16 + (ROW()-ROW(B$27))*30
))</f>
        <v>49796</v>
      </c>
      <c r="D163" s="52">
        <f t="shared" si="11"/>
        <v>429.46</v>
      </c>
      <c r="E163" s="52">
        <f t="shared" si="12"/>
        <v>260.25</v>
      </c>
      <c r="F163" s="52">
        <f t="shared" si="13"/>
        <v>169.20999999999998</v>
      </c>
      <c r="G163" s="293">
        <f t="shared" si="14"/>
        <v>62290.12</v>
      </c>
      <c r="H163" s="293"/>
      <c r="I163" s="53"/>
      <c r="J163" s="53"/>
      <c r="K163" s="53"/>
      <c r="L163" s="53"/>
    </row>
    <row r="164" spans="2:12" ht="20" customHeight="1" x14ac:dyDescent="0.35">
      <c r="B164" s="50">
        <f t="shared" si="10"/>
        <v>138</v>
      </c>
      <c r="C164" s="55" cm="1">
        <f t="array" ref="C164">IF(ROW()-ROW(B$27)+1 &gt; $D$19, "",
_xlfn.SWITCH($D$15,
  "Monthly", EDATE($D$16, ROW()-ROW(B$27)),
  "Quarterly", EDATE($D$16, 3*(ROW()-ROW(B$27))),
  "Annually", EDATE($D$16, 12*(ROW()-ROW(B$27))),
  "Semi monthly", $D$16 + (ROW()-ROW(B$27))*15,
  "Bi weekly", $D$16 + (ROW()-ROW(B$27))*14,
  $D$16 + (ROW()-ROW(B$27))*30
))</f>
        <v>49827</v>
      </c>
      <c r="D164" s="52">
        <f t="shared" si="11"/>
        <v>429.46</v>
      </c>
      <c r="E164" s="52">
        <f t="shared" si="12"/>
        <v>259.54000000000002</v>
      </c>
      <c r="F164" s="52">
        <f t="shared" si="13"/>
        <v>169.91999999999996</v>
      </c>
      <c r="G164" s="293">
        <f t="shared" si="14"/>
        <v>62120.2</v>
      </c>
      <c r="H164" s="293"/>
      <c r="I164" s="53"/>
      <c r="J164" s="53"/>
      <c r="K164" s="53"/>
      <c r="L164" s="53"/>
    </row>
    <row r="165" spans="2:12" ht="20" customHeight="1" x14ac:dyDescent="0.35">
      <c r="B165" s="50">
        <f t="shared" si="10"/>
        <v>139</v>
      </c>
      <c r="C165" s="55" cm="1">
        <f t="array" ref="C165">IF(ROW()-ROW(B$27)+1 &gt; $D$19, "",
_xlfn.SWITCH($D$15,
  "Monthly", EDATE($D$16, ROW()-ROW(B$27)),
  "Quarterly", EDATE($D$16, 3*(ROW()-ROW(B$27))),
  "Annually", EDATE($D$16, 12*(ROW()-ROW(B$27))),
  "Semi monthly", $D$16 + (ROW()-ROW(B$27))*15,
  "Bi weekly", $D$16 + (ROW()-ROW(B$27))*14,
  $D$16 + (ROW()-ROW(B$27))*30
))</f>
        <v>49857</v>
      </c>
      <c r="D165" s="52">
        <f t="shared" si="11"/>
        <v>429.46</v>
      </c>
      <c r="E165" s="52">
        <f t="shared" si="12"/>
        <v>258.83</v>
      </c>
      <c r="F165" s="52">
        <f t="shared" si="13"/>
        <v>170.63</v>
      </c>
      <c r="G165" s="293">
        <f t="shared" si="14"/>
        <v>61949.57</v>
      </c>
      <c r="H165" s="293"/>
      <c r="I165" s="53"/>
      <c r="J165" s="53"/>
      <c r="K165" s="53"/>
      <c r="L165" s="53"/>
    </row>
    <row r="166" spans="2:12" ht="20" customHeight="1" x14ac:dyDescent="0.35">
      <c r="B166" s="50">
        <f t="shared" si="10"/>
        <v>140</v>
      </c>
      <c r="C166" s="55" cm="1">
        <f t="array" ref="C166">IF(ROW()-ROW(B$27)+1 &gt; $D$19, "",
_xlfn.SWITCH($D$15,
  "Monthly", EDATE($D$16, ROW()-ROW(B$27)),
  "Quarterly", EDATE($D$16, 3*(ROW()-ROW(B$27))),
  "Annually", EDATE($D$16, 12*(ROW()-ROW(B$27))),
  "Semi monthly", $D$16 + (ROW()-ROW(B$27))*15,
  "Bi weekly", $D$16 + (ROW()-ROW(B$27))*14,
  $D$16 + (ROW()-ROW(B$27))*30
))</f>
        <v>49888</v>
      </c>
      <c r="D166" s="52">
        <f t="shared" si="11"/>
        <v>429.46</v>
      </c>
      <c r="E166" s="52">
        <f t="shared" si="12"/>
        <v>258.12</v>
      </c>
      <c r="F166" s="52">
        <f t="shared" si="13"/>
        <v>171.33999999999997</v>
      </c>
      <c r="G166" s="293">
        <f t="shared" si="14"/>
        <v>61778.23</v>
      </c>
      <c r="H166" s="293"/>
      <c r="I166" s="53"/>
      <c r="J166" s="53"/>
      <c r="K166" s="53"/>
      <c r="L166" s="53"/>
    </row>
    <row r="167" spans="2:12" ht="20" customHeight="1" x14ac:dyDescent="0.35">
      <c r="B167" s="50">
        <f t="shared" si="10"/>
        <v>141</v>
      </c>
      <c r="C167" s="55" cm="1">
        <f t="array" ref="C167">IF(ROW()-ROW(B$27)+1 &gt; $D$19, "",
_xlfn.SWITCH($D$15,
  "Monthly", EDATE($D$16, ROW()-ROW(B$27)),
  "Quarterly", EDATE($D$16, 3*(ROW()-ROW(B$27))),
  "Annually", EDATE($D$16, 12*(ROW()-ROW(B$27))),
  "Semi monthly", $D$16 + (ROW()-ROW(B$27))*15,
  "Bi weekly", $D$16 + (ROW()-ROW(B$27))*14,
  $D$16 + (ROW()-ROW(B$27))*30
))</f>
        <v>49919</v>
      </c>
      <c r="D167" s="52">
        <f t="shared" si="11"/>
        <v>429.46</v>
      </c>
      <c r="E167" s="52">
        <f t="shared" si="12"/>
        <v>257.41000000000003</v>
      </c>
      <c r="F167" s="52">
        <f t="shared" si="13"/>
        <v>172.04999999999995</v>
      </c>
      <c r="G167" s="293">
        <f t="shared" si="14"/>
        <v>61606.18</v>
      </c>
      <c r="H167" s="293"/>
      <c r="I167" s="53"/>
      <c r="J167" s="53"/>
      <c r="K167" s="53"/>
      <c r="L167" s="53"/>
    </row>
    <row r="168" spans="2:12" ht="20" customHeight="1" x14ac:dyDescent="0.35">
      <c r="B168" s="50">
        <f t="shared" si="10"/>
        <v>142</v>
      </c>
      <c r="C168" s="55" cm="1">
        <f t="array" ref="C168">IF(ROW()-ROW(B$27)+1 &gt; $D$19, "",
_xlfn.SWITCH($D$15,
  "Monthly", EDATE($D$16, ROW()-ROW(B$27)),
  "Quarterly", EDATE($D$16, 3*(ROW()-ROW(B$27))),
  "Annually", EDATE($D$16, 12*(ROW()-ROW(B$27))),
  "Semi monthly", $D$16 + (ROW()-ROW(B$27))*15,
  "Bi weekly", $D$16 + (ROW()-ROW(B$27))*14,
  $D$16 + (ROW()-ROW(B$27))*30
))</f>
        <v>49949</v>
      </c>
      <c r="D168" s="52">
        <f t="shared" si="11"/>
        <v>429.46</v>
      </c>
      <c r="E168" s="52">
        <f t="shared" si="12"/>
        <v>256.69</v>
      </c>
      <c r="F168" s="52">
        <f t="shared" si="13"/>
        <v>172.76999999999998</v>
      </c>
      <c r="G168" s="293">
        <f t="shared" si="14"/>
        <v>61433.41</v>
      </c>
      <c r="H168" s="293"/>
      <c r="I168" s="53"/>
      <c r="J168" s="53"/>
      <c r="K168" s="53"/>
      <c r="L168" s="53"/>
    </row>
    <row r="169" spans="2:12" ht="20" customHeight="1" x14ac:dyDescent="0.35">
      <c r="B169" s="50">
        <f t="shared" si="10"/>
        <v>143</v>
      </c>
      <c r="C169" s="55" cm="1">
        <f t="array" ref="C169">IF(ROW()-ROW(B$27)+1 &gt; $D$19, "",
_xlfn.SWITCH($D$15,
  "Monthly", EDATE($D$16, ROW()-ROW(B$27)),
  "Quarterly", EDATE($D$16, 3*(ROW()-ROW(B$27))),
  "Annually", EDATE($D$16, 12*(ROW()-ROW(B$27))),
  "Semi monthly", $D$16 + (ROW()-ROW(B$27))*15,
  "Bi weekly", $D$16 + (ROW()-ROW(B$27))*14,
  $D$16 + (ROW()-ROW(B$27))*30
))</f>
        <v>49980</v>
      </c>
      <c r="D169" s="52">
        <f t="shared" si="11"/>
        <v>429.46</v>
      </c>
      <c r="E169" s="52">
        <f t="shared" si="12"/>
        <v>255.97</v>
      </c>
      <c r="F169" s="52">
        <f t="shared" si="13"/>
        <v>173.48999999999998</v>
      </c>
      <c r="G169" s="293">
        <f t="shared" si="14"/>
        <v>61259.92</v>
      </c>
      <c r="H169" s="293"/>
      <c r="I169" s="53"/>
      <c r="J169" s="53"/>
      <c r="K169" s="53"/>
      <c r="L169" s="53"/>
    </row>
    <row r="170" spans="2:12" ht="20" customHeight="1" x14ac:dyDescent="0.35">
      <c r="B170" s="50">
        <f t="shared" si="10"/>
        <v>144</v>
      </c>
      <c r="C170" s="55" cm="1">
        <f t="array" ref="C170">IF(ROW()-ROW(B$27)+1 &gt; $D$19, "",
_xlfn.SWITCH($D$15,
  "Monthly", EDATE($D$16, ROW()-ROW(B$27)),
  "Quarterly", EDATE($D$16, 3*(ROW()-ROW(B$27))),
  "Annually", EDATE($D$16, 12*(ROW()-ROW(B$27))),
  "Semi monthly", $D$16 + (ROW()-ROW(B$27))*15,
  "Bi weekly", $D$16 + (ROW()-ROW(B$27))*14,
  $D$16 + (ROW()-ROW(B$27))*30
))</f>
        <v>50010</v>
      </c>
      <c r="D170" s="52">
        <f t="shared" si="11"/>
        <v>429.46</v>
      </c>
      <c r="E170" s="52">
        <f t="shared" si="12"/>
        <v>255.25</v>
      </c>
      <c r="F170" s="52">
        <f t="shared" si="13"/>
        <v>174.20999999999998</v>
      </c>
      <c r="G170" s="293">
        <f t="shared" si="14"/>
        <v>61085.71</v>
      </c>
      <c r="H170" s="293"/>
      <c r="I170" s="53"/>
      <c r="J170" s="53"/>
      <c r="K170" s="53"/>
      <c r="L170" s="53"/>
    </row>
    <row r="171" spans="2:12" ht="20" customHeight="1" x14ac:dyDescent="0.35">
      <c r="B171" s="50">
        <f t="shared" si="10"/>
        <v>145</v>
      </c>
      <c r="C171" s="55" cm="1">
        <f t="array" ref="C171">IF(ROW()-ROW(B$27)+1 &gt; $D$19, "",
_xlfn.SWITCH($D$15,
  "Monthly", EDATE($D$16, ROW()-ROW(B$27)),
  "Quarterly", EDATE($D$16, 3*(ROW()-ROW(B$27))),
  "Annually", EDATE($D$16, 12*(ROW()-ROW(B$27))),
  "Semi monthly", $D$16 + (ROW()-ROW(B$27))*15,
  "Bi weekly", $D$16 + (ROW()-ROW(B$27))*14,
  $D$16 + (ROW()-ROW(B$27))*30
))</f>
        <v>50041</v>
      </c>
      <c r="D171" s="52">
        <f t="shared" si="11"/>
        <v>429.46</v>
      </c>
      <c r="E171" s="52">
        <f t="shared" si="12"/>
        <v>254.52</v>
      </c>
      <c r="F171" s="52">
        <f t="shared" si="13"/>
        <v>174.93999999999997</v>
      </c>
      <c r="G171" s="293">
        <f t="shared" si="14"/>
        <v>60910.77</v>
      </c>
      <c r="H171" s="293"/>
      <c r="I171" s="53"/>
      <c r="J171" s="53"/>
      <c r="K171" s="53"/>
      <c r="L171" s="53"/>
    </row>
    <row r="172" spans="2:12" ht="20" customHeight="1" x14ac:dyDescent="0.35">
      <c r="B172" s="50">
        <f t="shared" si="10"/>
        <v>146</v>
      </c>
      <c r="C172" s="55" cm="1">
        <f t="array" ref="C172">IF(ROW()-ROW(B$27)+1 &gt; $D$19, "",
_xlfn.SWITCH($D$15,
  "Monthly", EDATE($D$16, ROW()-ROW(B$27)),
  "Quarterly", EDATE($D$16, 3*(ROW()-ROW(B$27))),
  "Annually", EDATE($D$16, 12*(ROW()-ROW(B$27))),
  "Semi monthly", $D$16 + (ROW()-ROW(B$27))*15,
  "Bi weekly", $D$16 + (ROW()-ROW(B$27))*14,
  $D$16 + (ROW()-ROW(B$27))*30
))</f>
        <v>50072</v>
      </c>
      <c r="D172" s="52">
        <f t="shared" si="11"/>
        <v>429.46</v>
      </c>
      <c r="E172" s="52">
        <f t="shared" si="12"/>
        <v>253.79</v>
      </c>
      <c r="F172" s="52">
        <f t="shared" si="13"/>
        <v>175.67</v>
      </c>
      <c r="G172" s="293">
        <f t="shared" si="14"/>
        <v>60735.1</v>
      </c>
      <c r="H172" s="293"/>
      <c r="I172" s="53"/>
      <c r="J172" s="53"/>
      <c r="K172" s="53"/>
      <c r="L172" s="53"/>
    </row>
    <row r="173" spans="2:12" ht="20" customHeight="1" x14ac:dyDescent="0.35">
      <c r="B173" s="50">
        <f t="shared" si="10"/>
        <v>147</v>
      </c>
      <c r="C173" s="55" cm="1">
        <f t="array" ref="C173">IF(ROW()-ROW(B$27)+1 &gt; $D$19, "",
_xlfn.SWITCH($D$15,
  "Monthly", EDATE($D$16, ROW()-ROW(B$27)),
  "Quarterly", EDATE($D$16, 3*(ROW()-ROW(B$27))),
  "Annually", EDATE($D$16, 12*(ROW()-ROW(B$27))),
  "Semi monthly", $D$16 + (ROW()-ROW(B$27))*15,
  "Bi weekly", $D$16 + (ROW()-ROW(B$27))*14,
  $D$16 + (ROW()-ROW(B$27))*30
))</f>
        <v>50100</v>
      </c>
      <c r="D173" s="52">
        <f t="shared" si="11"/>
        <v>429.46</v>
      </c>
      <c r="E173" s="52">
        <f t="shared" si="12"/>
        <v>253.06</v>
      </c>
      <c r="F173" s="52">
        <f t="shared" si="13"/>
        <v>176.39999999999998</v>
      </c>
      <c r="G173" s="293">
        <f t="shared" si="14"/>
        <v>60558.7</v>
      </c>
      <c r="H173" s="293"/>
      <c r="I173" s="53"/>
      <c r="J173" s="53"/>
      <c r="K173" s="53"/>
      <c r="L173" s="53"/>
    </row>
    <row r="174" spans="2:12" ht="20" customHeight="1" x14ac:dyDescent="0.35">
      <c r="B174" s="50">
        <f t="shared" si="10"/>
        <v>148</v>
      </c>
      <c r="C174" s="55" cm="1">
        <f t="array" ref="C174">IF(ROW()-ROW(B$27)+1 &gt; $D$19, "",
_xlfn.SWITCH($D$15,
  "Monthly", EDATE($D$16, ROW()-ROW(B$27)),
  "Quarterly", EDATE($D$16, 3*(ROW()-ROW(B$27))),
  "Annually", EDATE($D$16, 12*(ROW()-ROW(B$27))),
  "Semi monthly", $D$16 + (ROW()-ROW(B$27))*15,
  "Bi weekly", $D$16 + (ROW()-ROW(B$27))*14,
  $D$16 + (ROW()-ROW(B$27))*30
))</f>
        <v>50131</v>
      </c>
      <c r="D174" s="52">
        <f t="shared" si="11"/>
        <v>429.46</v>
      </c>
      <c r="E174" s="52">
        <f t="shared" si="12"/>
        <v>252.33</v>
      </c>
      <c r="F174" s="52">
        <f t="shared" si="13"/>
        <v>177.12999999999997</v>
      </c>
      <c r="G174" s="293">
        <f t="shared" si="14"/>
        <v>60381.57</v>
      </c>
      <c r="H174" s="293"/>
      <c r="I174" s="53"/>
      <c r="J174" s="53"/>
      <c r="K174" s="53"/>
      <c r="L174" s="53"/>
    </row>
    <row r="175" spans="2:12" ht="20" customHeight="1" x14ac:dyDescent="0.35">
      <c r="B175" s="50">
        <f t="shared" si="10"/>
        <v>149</v>
      </c>
      <c r="C175" s="55" cm="1">
        <f t="array" ref="C175">IF(ROW()-ROW(B$27)+1 &gt; $D$19, "",
_xlfn.SWITCH($D$15,
  "Monthly", EDATE($D$16, ROW()-ROW(B$27)),
  "Quarterly", EDATE($D$16, 3*(ROW()-ROW(B$27))),
  "Annually", EDATE($D$16, 12*(ROW()-ROW(B$27))),
  "Semi monthly", $D$16 + (ROW()-ROW(B$27))*15,
  "Bi weekly", $D$16 + (ROW()-ROW(B$27))*14,
  $D$16 + (ROW()-ROW(B$27))*30
))</f>
        <v>50161</v>
      </c>
      <c r="D175" s="52">
        <f t="shared" si="11"/>
        <v>429.46</v>
      </c>
      <c r="E175" s="52">
        <f t="shared" si="12"/>
        <v>251.59</v>
      </c>
      <c r="F175" s="52">
        <f t="shared" si="13"/>
        <v>177.86999999999998</v>
      </c>
      <c r="G175" s="293">
        <f t="shared" si="14"/>
        <v>60203.7</v>
      </c>
      <c r="H175" s="293"/>
      <c r="I175" s="53"/>
      <c r="J175" s="53"/>
      <c r="K175" s="53"/>
      <c r="L175" s="53"/>
    </row>
    <row r="176" spans="2:12" ht="20" customHeight="1" x14ac:dyDescent="0.35">
      <c r="B176" s="50">
        <f t="shared" si="10"/>
        <v>150</v>
      </c>
      <c r="C176" s="55" cm="1">
        <f t="array" ref="C176">IF(ROW()-ROW(B$27)+1 &gt; $D$19, "",
_xlfn.SWITCH($D$15,
  "Monthly", EDATE($D$16, ROW()-ROW(B$27)),
  "Quarterly", EDATE($D$16, 3*(ROW()-ROW(B$27))),
  "Annually", EDATE($D$16, 12*(ROW()-ROW(B$27))),
  "Semi monthly", $D$16 + (ROW()-ROW(B$27))*15,
  "Bi weekly", $D$16 + (ROW()-ROW(B$27))*14,
  $D$16 + (ROW()-ROW(B$27))*30
))</f>
        <v>50192</v>
      </c>
      <c r="D176" s="52">
        <f t="shared" si="11"/>
        <v>429.46</v>
      </c>
      <c r="E176" s="52">
        <f t="shared" si="12"/>
        <v>250.85</v>
      </c>
      <c r="F176" s="52">
        <f t="shared" si="13"/>
        <v>178.60999999999999</v>
      </c>
      <c r="G176" s="293">
        <f t="shared" si="14"/>
        <v>60025.09</v>
      </c>
      <c r="H176" s="293"/>
      <c r="I176" s="53"/>
      <c r="J176" s="53"/>
      <c r="K176" s="53"/>
      <c r="L176" s="53"/>
    </row>
    <row r="177" spans="2:12" ht="20" customHeight="1" x14ac:dyDescent="0.35">
      <c r="B177" s="50">
        <f t="shared" si="10"/>
        <v>151</v>
      </c>
      <c r="C177" s="55" cm="1">
        <f t="array" ref="C177">IF(ROW()-ROW(B$27)+1 &gt; $D$19, "",
_xlfn.SWITCH($D$15,
  "Monthly", EDATE($D$16, ROW()-ROW(B$27)),
  "Quarterly", EDATE($D$16, 3*(ROW()-ROW(B$27))),
  "Annually", EDATE($D$16, 12*(ROW()-ROW(B$27))),
  "Semi monthly", $D$16 + (ROW()-ROW(B$27))*15,
  "Bi weekly", $D$16 + (ROW()-ROW(B$27))*14,
  $D$16 + (ROW()-ROW(B$27))*30
))</f>
        <v>50222</v>
      </c>
      <c r="D177" s="52">
        <f t="shared" si="11"/>
        <v>429.46</v>
      </c>
      <c r="E177" s="52">
        <f t="shared" si="12"/>
        <v>250.1</v>
      </c>
      <c r="F177" s="52">
        <f t="shared" si="13"/>
        <v>179.35999999999999</v>
      </c>
      <c r="G177" s="293">
        <f t="shared" si="14"/>
        <v>59845.73</v>
      </c>
      <c r="H177" s="293"/>
      <c r="I177" s="53"/>
      <c r="J177" s="53"/>
      <c r="K177" s="53"/>
      <c r="L177" s="53"/>
    </row>
    <row r="178" spans="2:12" ht="20" customHeight="1" x14ac:dyDescent="0.35">
      <c r="B178" s="50">
        <f t="shared" si="10"/>
        <v>152</v>
      </c>
      <c r="C178" s="55" cm="1">
        <f t="array" ref="C178">IF(ROW()-ROW(B$27)+1 &gt; $D$19, "",
_xlfn.SWITCH($D$15,
  "Monthly", EDATE($D$16, ROW()-ROW(B$27)),
  "Quarterly", EDATE($D$16, 3*(ROW()-ROW(B$27))),
  "Annually", EDATE($D$16, 12*(ROW()-ROW(B$27))),
  "Semi monthly", $D$16 + (ROW()-ROW(B$27))*15,
  "Bi weekly", $D$16 + (ROW()-ROW(B$27))*14,
  $D$16 + (ROW()-ROW(B$27))*30
))</f>
        <v>50253</v>
      </c>
      <c r="D178" s="52">
        <f t="shared" si="11"/>
        <v>429.46</v>
      </c>
      <c r="E178" s="52">
        <f t="shared" si="12"/>
        <v>249.36</v>
      </c>
      <c r="F178" s="52">
        <f t="shared" si="13"/>
        <v>180.09999999999997</v>
      </c>
      <c r="G178" s="293">
        <f t="shared" si="14"/>
        <v>59665.63</v>
      </c>
      <c r="H178" s="293"/>
      <c r="I178" s="53"/>
      <c r="J178" s="53"/>
      <c r="K178" s="53"/>
      <c r="L178" s="53"/>
    </row>
    <row r="179" spans="2:12" ht="20" customHeight="1" x14ac:dyDescent="0.35">
      <c r="B179" s="50">
        <f t="shared" si="10"/>
        <v>153</v>
      </c>
      <c r="C179" s="55" cm="1">
        <f t="array" ref="C179">IF(ROW()-ROW(B$27)+1 &gt; $D$19, "",
_xlfn.SWITCH($D$15,
  "Monthly", EDATE($D$16, ROW()-ROW(B$27)),
  "Quarterly", EDATE($D$16, 3*(ROW()-ROW(B$27))),
  "Annually", EDATE($D$16, 12*(ROW()-ROW(B$27))),
  "Semi monthly", $D$16 + (ROW()-ROW(B$27))*15,
  "Bi weekly", $D$16 + (ROW()-ROW(B$27))*14,
  $D$16 + (ROW()-ROW(B$27))*30
))</f>
        <v>50284</v>
      </c>
      <c r="D179" s="52">
        <f t="shared" si="11"/>
        <v>429.46</v>
      </c>
      <c r="E179" s="52">
        <f t="shared" si="12"/>
        <v>248.61</v>
      </c>
      <c r="F179" s="52">
        <f t="shared" si="13"/>
        <v>180.84999999999997</v>
      </c>
      <c r="G179" s="293">
        <f t="shared" si="14"/>
        <v>59484.78</v>
      </c>
      <c r="H179" s="293"/>
      <c r="I179" s="53"/>
      <c r="J179" s="53"/>
      <c r="K179" s="53"/>
      <c r="L179" s="53"/>
    </row>
    <row r="180" spans="2:12" ht="20" customHeight="1" x14ac:dyDescent="0.35">
      <c r="B180" s="50">
        <f t="shared" si="10"/>
        <v>154</v>
      </c>
      <c r="C180" s="55" cm="1">
        <f t="array" ref="C180">IF(ROW()-ROW(B$27)+1 &gt; $D$19, "",
_xlfn.SWITCH($D$15,
  "Monthly", EDATE($D$16, ROW()-ROW(B$27)),
  "Quarterly", EDATE($D$16, 3*(ROW()-ROW(B$27))),
  "Annually", EDATE($D$16, 12*(ROW()-ROW(B$27))),
  "Semi monthly", $D$16 + (ROW()-ROW(B$27))*15,
  "Bi weekly", $D$16 + (ROW()-ROW(B$27))*14,
  $D$16 + (ROW()-ROW(B$27))*30
))</f>
        <v>50314</v>
      </c>
      <c r="D180" s="52">
        <f t="shared" si="11"/>
        <v>429.46</v>
      </c>
      <c r="E180" s="52">
        <f t="shared" si="12"/>
        <v>247.85</v>
      </c>
      <c r="F180" s="52">
        <f t="shared" si="13"/>
        <v>181.60999999999999</v>
      </c>
      <c r="G180" s="293">
        <f t="shared" si="14"/>
        <v>59303.17</v>
      </c>
      <c r="H180" s="293"/>
      <c r="I180" s="53"/>
      <c r="J180" s="53"/>
      <c r="K180" s="53"/>
      <c r="L180" s="53"/>
    </row>
    <row r="181" spans="2:12" ht="20" customHeight="1" x14ac:dyDescent="0.35">
      <c r="B181" s="50">
        <f t="shared" si="10"/>
        <v>155</v>
      </c>
      <c r="C181" s="55" cm="1">
        <f t="array" ref="C181">IF(ROW()-ROW(B$27)+1 &gt; $D$19, "",
_xlfn.SWITCH($D$15,
  "Monthly", EDATE($D$16, ROW()-ROW(B$27)),
  "Quarterly", EDATE($D$16, 3*(ROW()-ROW(B$27))),
  "Annually", EDATE($D$16, 12*(ROW()-ROW(B$27))),
  "Semi monthly", $D$16 + (ROW()-ROW(B$27))*15,
  "Bi weekly", $D$16 + (ROW()-ROW(B$27))*14,
  $D$16 + (ROW()-ROW(B$27))*30
))</f>
        <v>50345</v>
      </c>
      <c r="D181" s="52">
        <f t="shared" si="11"/>
        <v>429.46</v>
      </c>
      <c r="E181" s="52">
        <f t="shared" si="12"/>
        <v>247.1</v>
      </c>
      <c r="F181" s="52">
        <f t="shared" si="13"/>
        <v>182.35999999999999</v>
      </c>
      <c r="G181" s="293">
        <f t="shared" si="14"/>
        <v>59120.81</v>
      </c>
      <c r="H181" s="293"/>
      <c r="I181" s="53"/>
      <c r="J181" s="53"/>
      <c r="K181" s="53"/>
      <c r="L181" s="53"/>
    </row>
    <row r="182" spans="2:12" ht="20" customHeight="1" x14ac:dyDescent="0.35">
      <c r="B182" s="50">
        <f t="shared" si="10"/>
        <v>156</v>
      </c>
      <c r="C182" s="55" cm="1">
        <f t="array" ref="C182">IF(ROW()-ROW(B$27)+1 &gt; $D$19, "",
_xlfn.SWITCH($D$15,
  "Monthly", EDATE($D$16, ROW()-ROW(B$27)),
  "Quarterly", EDATE($D$16, 3*(ROW()-ROW(B$27))),
  "Annually", EDATE($D$16, 12*(ROW()-ROW(B$27))),
  "Semi monthly", $D$16 + (ROW()-ROW(B$27))*15,
  "Bi weekly", $D$16 + (ROW()-ROW(B$27))*14,
  $D$16 + (ROW()-ROW(B$27))*30
))</f>
        <v>50375</v>
      </c>
      <c r="D182" s="52">
        <f t="shared" si="11"/>
        <v>429.46</v>
      </c>
      <c r="E182" s="52">
        <f t="shared" si="12"/>
        <v>246.34</v>
      </c>
      <c r="F182" s="52">
        <f t="shared" si="13"/>
        <v>183.11999999999998</v>
      </c>
      <c r="G182" s="293">
        <f t="shared" si="14"/>
        <v>58937.69</v>
      </c>
      <c r="H182" s="293"/>
      <c r="I182" s="53"/>
      <c r="J182" s="53"/>
      <c r="K182" s="53"/>
      <c r="L182" s="53"/>
    </row>
    <row r="183" spans="2:12" ht="20" customHeight="1" x14ac:dyDescent="0.35">
      <c r="B183" s="50">
        <f t="shared" si="10"/>
        <v>157</v>
      </c>
      <c r="C183" s="55" cm="1">
        <f t="array" ref="C183">IF(ROW()-ROW(B$27)+1 &gt; $D$19, "",
_xlfn.SWITCH($D$15,
  "Monthly", EDATE($D$16, ROW()-ROW(B$27)),
  "Quarterly", EDATE($D$16, 3*(ROW()-ROW(B$27))),
  "Annually", EDATE($D$16, 12*(ROW()-ROW(B$27))),
  "Semi monthly", $D$16 + (ROW()-ROW(B$27))*15,
  "Bi weekly", $D$16 + (ROW()-ROW(B$27))*14,
  $D$16 + (ROW()-ROW(B$27))*30
))</f>
        <v>50406</v>
      </c>
      <c r="D183" s="52">
        <f t="shared" si="11"/>
        <v>429.46</v>
      </c>
      <c r="E183" s="52">
        <f t="shared" si="12"/>
        <v>245.57</v>
      </c>
      <c r="F183" s="52">
        <f t="shared" si="13"/>
        <v>183.89</v>
      </c>
      <c r="G183" s="293">
        <f t="shared" si="14"/>
        <v>58753.8</v>
      </c>
      <c r="H183" s="293"/>
      <c r="I183" s="53"/>
      <c r="J183" s="53"/>
      <c r="K183" s="53"/>
      <c r="L183" s="53"/>
    </row>
    <row r="184" spans="2:12" ht="20" customHeight="1" x14ac:dyDescent="0.35">
      <c r="B184" s="50">
        <f t="shared" si="10"/>
        <v>158</v>
      </c>
      <c r="C184" s="55" cm="1">
        <f t="array" ref="C184">IF(ROW()-ROW(B$27)+1 &gt; $D$19, "",
_xlfn.SWITCH($D$15,
  "Monthly", EDATE($D$16, ROW()-ROW(B$27)),
  "Quarterly", EDATE($D$16, 3*(ROW()-ROW(B$27))),
  "Annually", EDATE($D$16, 12*(ROW()-ROW(B$27))),
  "Semi monthly", $D$16 + (ROW()-ROW(B$27))*15,
  "Bi weekly", $D$16 + (ROW()-ROW(B$27))*14,
  $D$16 + (ROW()-ROW(B$27))*30
))</f>
        <v>50437</v>
      </c>
      <c r="D184" s="52">
        <f t="shared" si="11"/>
        <v>429.46</v>
      </c>
      <c r="E184" s="52">
        <f t="shared" si="12"/>
        <v>244.81</v>
      </c>
      <c r="F184" s="52">
        <f t="shared" si="13"/>
        <v>184.64999999999998</v>
      </c>
      <c r="G184" s="293">
        <f t="shared" si="14"/>
        <v>58569.15</v>
      </c>
      <c r="H184" s="293"/>
      <c r="I184" s="53"/>
      <c r="J184" s="53"/>
      <c r="K184" s="53"/>
      <c r="L184" s="53"/>
    </row>
    <row r="185" spans="2:12" ht="20" customHeight="1" x14ac:dyDescent="0.35">
      <c r="B185" s="50">
        <f t="shared" si="10"/>
        <v>159</v>
      </c>
      <c r="C185" s="55" cm="1">
        <f t="array" ref="C185">IF(ROW()-ROW(B$27)+1 &gt; $D$19, "",
_xlfn.SWITCH($D$15,
  "Monthly", EDATE($D$16, ROW()-ROW(B$27)),
  "Quarterly", EDATE($D$16, 3*(ROW()-ROW(B$27))),
  "Annually", EDATE($D$16, 12*(ROW()-ROW(B$27))),
  "Semi monthly", $D$16 + (ROW()-ROW(B$27))*15,
  "Bi weekly", $D$16 + (ROW()-ROW(B$27))*14,
  $D$16 + (ROW()-ROW(B$27))*30
))</f>
        <v>50465</v>
      </c>
      <c r="D185" s="52">
        <f t="shared" si="11"/>
        <v>429.46</v>
      </c>
      <c r="E185" s="52">
        <f t="shared" si="12"/>
        <v>244.04</v>
      </c>
      <c r="F185" s="52">
        <f t="shared" si="13"/>
        <v>185.42</v>
      </c>
      <c r="G185" s="293">
        <f t="shared" si="14"/>
        <v>58383.73</v>
      </c>
      <c r="H185" s="293"/>
      <c r="I185" s="53"/>
      <c r="J185" s="53"/>
      <c r="K185" s="53"/>
      <c r="L185" s="53"/>
    </row>
    <row r="186" spans="2:12" ht="20" customHeight="1" x14ac:dyDescent="0.35">
      <c r="B186" s="50">
        <f t="shared" si="10"/>
        <v>160</v>
      </c>
      <c r="C186" s="55" cm="1">
        <f t="array" ref="C186">IF(ROW()-ROW(B$27)+1 &gt; $D$19, "",
_xlfn.SWITCH($D$15,
  "Monthly", EDATE($D$16, ROW()-ROW(B$27)),
  "Quarterly", EDATE($D$16, 3*(ROW()-ROW(B$27))),
  "Annually", EDATE($D$16, 12*(ROW()-ROW(B$27))),
  "Semi monthly", $D$16 + (ROW()-ROW(B$27))*15,
  "Bi weekly", $D$16 + (ROW()-ROW(B$27))*14,
  $D$16 + (ROW()-ROW(B$27))*30
))</f>
        <v>50496</v>
      </c>
      <c r="D186" s="52">
        <f t="shared" si="11"/>
        <v>429.46</v>
      </c>
      <c r="E186" s="52">
        <f t="shared" si="12"/>
        <v>243.27</v>
      </c>
      <c r="F186" s="52">
        <f t="shared" si="13"/>
        <v>186.18999999999997</v>
      </c>
      <c r="G186" s="293">
        <f t="shared" si="14"/>
        <v>58197.54</v>
      </c>
      <c r="H186" s="293"/>
      <c r="I186" s="53"/>
      <c r="J186" s="53"/>
      <c r="K186" s="53"/>
      <c r="L186" s="53"/>
    </row>
    <row r="187" spans="2:12" ht="20" customHeight="1" x14ac:dyDescent="0.35">
      <c r="B187" s="50">
        <f t="shared" si="10"/>
        <v>161</v>
      </c>
      <c r="C187" s="55" cm="1">
        <f t="array" ref="C187">IF(ROW()-ROW(B$27)+1 &gt; $D$19, "",
_xlfn.SWITCH($D$15,
  "Monthly", EDATE($D$16, ROW()-ROW(B$27)),
  "Quarterly", EDATE($D$16, 3*(ROW()-ROW(B$27))),
  "Annually", EDATE($D$16, 12*(ROW()-ROW(B$27))),
  "Semi monthly", $D$16 + (ROW()-ROW(B$27))*15,
  "Bi weekly", $D$16 + (ROW()-ROW(B$27))*14,
  $D$16 + (ROW()-ROW(B$27))*30
))</f>
        <v>50526</v>
      </c>
      <c r="D187" s="52">
        <f t="shared" si="11"/>
        <v>429.46</v>
      </c>
      <c r="E187" s="52">
        <f t="shared" si="12"/>
        <v>242.49</v>
      </c>
      <c r="F187" s="52">
        <f t="shared" si="13"/>
        <v>186.96999999999997</v>
      </c>
      <c r="G187" s="293">
        <f t="shared" si="14"/>
        <v>58010.57</v>
      </c>
      <c r="H187" s="293"/>
      <c r="I187" s="53"/>
      <c r="J187" s="53"/>
      <c r="K187" s="53"/>
      <c r="L187" s="53"/>
    </row>
    <row r="188" spans="2:12" ht="20" customHeight="1" x14ac:dyDescent="0.35">
      <c r="B188" s="50">
        <f t="shared" si="10"/>
        <v>162</v>
      </c>
      <c r="C188" s="55" cm="1">
        <f t="array" ref="C188">IF(ROW()-ROW(B$27)+1 &gt; $D$19, "",
_xlfn.SWITCH($D$15,
  "Monthly", EDATE($D$16, ROW()-ROW(B$27)),
  "Quarterly", EDATE($D$16, 3*(ROW()-ROW(B$27))),
  "Annually", EDATE($D$16, 12*(ROW()-ROW(B$27))),
  "Semi monthly", $D$16 + (ROW()-ROW(B$27))*15,
  "Bi weekly", $D$16 + (ROW()-ROW(B$27))*14,
  $D$16 + (ROW()-ROW(B$27))*30
))</f>
        <v>50557</v>
      </c>
      <c r="D188" s="52">
        <f t="shared" si="11"/>
        <v>429.46</v>
      </c>
      <c r="E188" s="52">
        <f t="shared" si="12"/>
        <v>241.71</v>
      </c>
      <c r="F188" s="52">
        <f t="shared" si="13"/>
        <v>187.74999999999997</v>
      </c>
      <c r="G188" s="293">
        <f t="shared" si="14"/>
        <v>57822.82</v>
      </c>
      <c r="H188" s="293"/>
      <c r="I188" s="53"/>
      <c r="J188" s="53"/>
      <c r="K188" s="53"/>
      <c r="L188" s="53"/>
    </row>
    <row r="189" spans="2:12" ht="20" customHeight="1" x14ac:dyDescent="0.35">
      <c r="B189" s="50">
        <f t="shared" si="10"/>
        <v>163</v>
      </c>
      <c r="C189" s="55" cm="1">
        <f t="array" ref="C189">IF(ROW()-ROW(B$27)+1 &gt; $D$19, "",
_xlfn.SWITCH($D$15,
  "Monthly", EDATE($D$16, ROW()-ROW(B$27)),
  "Quarterly", EDATE($D$16, 3*(ROW()-ROW(B$27))),
  "Annually", EDATE($D$16, 12*(ROW()-ROW(B$27))),
  "Semi monthly", $D$16 + (ROW()-ROW(B$27))*15,
  "Bi weekly", $D$16 + (ROW()-ROW(B$27))*14,
  $D$16 + (ROW()-ROW(B$27))*30
))</f>
        <v>50587</v>
      </c>
      <c r="D189" s="52">
        <f t="shared" si="11"/>
        <v>429.46</v>
      </c>
      <c r="E189" s="52">
        <f t="shared" si="12"/>
        <v>240.93</v>
      </c>
      <c r="F189" s="52">
        <f t="shared" si="13"/>
        <v>188.52999999999997</v>
      </c>
      <c r="G189" s="293">
        <f t="shared" si="14"/>
        <v>57634.29</v>
      </c>
      <c r="H189" s="293"/>
      <c r="I189" s="53"/>
      <c r="J189" s="53"/>
      <c r="K189" s="53"/>
      <c r="L189" s="53"/>
    </row>
    <row r="190" spans="2:12" ht="20" customHeight="1" x14ac:dyDescent="0.35">
      <c r="B190" s="50">
        <f t="shared" si="10"/>
        <v>164</v>
      </c>
      <c r="C190" s="55" cm="1">
        <f t="array" ref="C190">IF(ROW()-ROW(B$27)+1 &gt; $D$19, "",
_xlfn.SWITCH($D$15,
  "Monthly", EDATE($D$16, ROW()-ROW(B$27)),
  "Quarterly", EDATE($D$16, 3*(ROW()-ROW(B$27))),
  "Annually", EDATE($D$16, 12*(ROW()-ROW(B$27))),
  "Semi monthly", $D$16 + (ROW()-ROW(B$27))*15,
  "Bi weekly", $D$16 + (ROW()-ROW(B$27))*14,
  $D$16 + (ROW()-ROW(B$27))*30
))</f>
        <v>50618</v>
      </c>
      <c r="D190" s="52">
        <f t="shared" si="11"/>
        <v>429.46</v>
      </c>
      <c r="E190" s="52">
        <f t="shared" si="12"/>
        <v>240.14</v>
      </c>
      <c r="F190" s="52">
        <f t="shared" si="13"/>
        <v>189.32</v>
      </c>
      <c r="G190" s="293">
        <f t="shared" si="14"/>
        <v>57444.97</v>
      </c>
      <c r="H190" s="293"/>
      <c r="I190" s="53"/>
      <c r="J190" s="53"/>
      <c r="K190" s="53"/>
      <c r="L190" s="53"/>
    </row>
    <row r="191" spans="2:12" ht="20" customHeight="1" x14ac:dyDescent="0.35">
      <c r="B191" s="50">
        <f t="shared" si="10"/>
        <v>165</v>
      </c>
      <c r="C191" s="55" cm="1">
        <f t="array" ref="C191">IF(ROW()-ROW(B$27)+1 &gt; $D$19, "",
_xlfn.SWITCH($D$15,
  "Monthly", EDATE($D$16, ROW()-ROW(B$27)),
  "Quarterly", EDATE($D$16, 3*(ROW()-ROW(B$27))),
  "Annually", EDATE($D$16, 12*(ROW()-ROW(B$27))),
  "Semi monthly", $D$16 + (ROW()-ROW(B$27))*15,
  "Bi weekly", $D$16 + (ROW()-ROW(B$27))*14,
  $D$16 + (ROW()-ROW(B$27))*30
))</f>
        <v>50649</v>
      </c>
      <c r="D191" s="52">
        <f t="shared" si="11"/>
        <v>429.46</v>
      </c>
      <c r="E191" s="52">
        <f t="shared" si="12"/>
        <v>239.35</v>
      </c>
      <c r="F191" s="52">
        <f t="shared" si="13"/>
        <v>190.10999999999999</v>
      </c>
      <c r="G191" s="293">
        <f t="shared" si="14"/>
        <v>57254.86</v>
      </c>
      <c r="H191" s="293"/>
      <c r="I191" s="53"/>
      <c r="J191" s="53"/>
      <c r="K191" s="53"/>
      <c r="L191" s="53"/>
    </row>
    <row r="192" spans="2:12" ht="20" customHeight="1" x14ac:dyDescent="0.35">
      <c r="B192" s="50">
        <f t="shared" si="10"/>
        <v>166</v>
      </c>
      <c r="C192" s="55" cm="1">
        <f t="array" ref="C192">IF(ROW()-ROW(B$27)+1 &gt; $D$19, "",
_xlfn.SWITCH($D$15,
  "Monthly", EDATE($D$16, ROW()-ROW(B$27)),
  "Quarterly", EDATE($D$16, 3*(ROW()-ROW(B$27))),
  "Annually", EDATE($D$16, 12*(ROW()-ROW(B$27))),
  "Semi monthly", $D$16 + (ROW()-ROW(B$27))*15,
  "Bi weekly", $D$16 + (ROW()-ROW(B$27))*14,
  $D$16 + (ROW()-ROW(B$27))*30
))</f>
        <v>50679</v>
      </c>
      <c r="D192" s="52">
        <f t="shared" si="11"/>
        <v>429.46</v>
      </c>
      <c r="E192" s="52">
        <f t="shared" si="12"/>
        <v>238.56</v>
      </c>
      <c r="F192" s="52">
        <f t="shared" si="13"/>
        <v>190.89999999999998</v>
      </c>
      <c r="G192" s="293">
        <f t="shared" si="14"/>
        <v>57063.96</v>
      </c>
      <c r="H192" s="293"/>
      <c r="I192" s="53"/>
      <c r="J192" s="53"/>
      <c r="K192" s="53"/>
      <c r="L192" s="53"/>
    </row>
    <row r="193" spans="2:12" ht="20" customHeight="1" x14ac:dyDescent="0.35">
      <c r="B193" s="50">
        <f t="shared" si="10"/>
        <v>167</v>
      </c>
      <c r="C193" s="55" cm="1">
        <f t="array" ref="C193">IF(ROW()-ROW(B$27)+1 &gt; $D$19, "",
_xlfn.SWITCH($D$15,
  "Monthly", EDATE($D$16, ROW()-ROW(B$27)),
  "Quarterly", EDATE($D$16, 3*(ROW()-ROW(B$27))),
  "Annually", EDATE($D$16, 12*(ROW()-ROW(B$27))),
  "Semi monthly", $D$16 + (ROW()-ROW(B$27))*15,
  "Bi weekly", $D$16 + (ROW()-ROW(B$27))*14,
  $D$16 + (ROW()-ROW(B$27))*30
))</f>
        <v>50710</v>
      </c>
      <c r="D193" s="52">
        <f t="shared" si="11"/>
        <v>429.46</v>
      </c>
      <c r="E193" s="52">
        <f t="shared" si="12"/>
        <v>237.77</v>
      </c>
      <c r="F193" s="52">
        <f t="shared" si="13"/>
        <v>191.68999999999997</v>
      </c>
      <c r="G193" s="293">
        <f t="shared" si="14"/>
        <v>56872.27</v>
      </c>
      <c r="H193" s="293"/>
      <c r="I193" s="53"/>
      <c r="J193" s="53"/>
      <c r="K193" s="53"/>
      <c r="L193" s="53"/>
    </row>
    <row r="194" spans="2:12" ht="20" customHeight="1" x14ac:dyDescent="0.35">
      <c r="B194" s="50">
        <f t="shared" si="10"/>
        <v>168</v>
      </c>
      <c r="C194" s="55" cm="1">
        <f t="array" ref="C194">IF(ROW()-ROW(B$27)+1 &gt; $D$19, "",
_xlfn.SWITCH($D$15,
  "Monthly", EDATE($D$16, ROW()-ROW(B$27)),
  "Quarterly", EDATE($D$16, 3*(ROW()-ROW(B$27))),
  "Annually", EDATE($D$16, 12*(ROW()-ROW(B$27))),
  "Semi monthly", $D$16 + (ROW()-ROW(B$27))*15,
  "Bi weekly", $D$16 + (ROW()-ROW(B$27))*14,
  $D$16 + (ROW()-ROW(B$27))*30
))</f>
        <v>50740</v>
      </c>
      <c r="D194" s="52">
        <f t="shared" si="11"/>
        <v>429.46</v>
      </c>
      <c r="E194" s="52">
        <f t="shared" si="12"/>
        <v>236.97</v>
      </c>
      <c r="F194" s="52">
        <f t="shared" si="13"/>
        <v>192.48999999999998</v>
      </c>
      <c r="G194" s="293">
        <f t="shared" si="14"/>
        <v>56679.78</v>
      </c>
      <c r="H194" s="293"/>
      <c r="I194" s="53"/>
      <c r="J194" s="53"/>
      <c r="K194" s="53"/>
      <c r="L194" s="53"/>
    </row>
    <row r="195" spans="2:12" ht="20" customHeight="1" x14ac:dyDescent="0.35">
      <c r="B195" s="50">
        <f t="shared" si="10"/>
        <v>169</v>
      </c>
      <c r="C195" s="55" cm="1">
        <f t="array" ref="C195">IF(ROW()-ROW(B$27)+1 &gt; $D$19, "",
_xlfn.SWITCH($D$15,
  "Monthly", EDATE($D$16, ROW()-ROW(B$27)),
  "Quarterly", EDATE($D$16, 3*(ROW()-ROW(B$27))),
  "Annually", EDATE($D$16, 12*(ROW()-ROW(B$27))),
  "Semi monthly", $D$16 + (ROW()-ROW(B$27))*15,
  "Bi weekly", $D$16 + (ROW()-ROW(B$27))*14,
  $D$16 + (ROW()-ROW(B$27))*30
))</f>
        <v>50771</v>
      </c>
      <c r="D195" s="52">
        <f t="shared" si="11"/>
        <v>429.46</v>
      </c>
      <c r="E195" s="52">
        <f t="shared" si="12"/>
        <v>236.17</v>
      </c>
      <c r="F195" s="52">
        <f t="shared" si="13"/>
        <v>193.29</v>
      </c>
      <c r="G195" s="293">
        <f t="shared" si="14"/>
        <v>56486.49</v>
      </c>
      <c r="H195" s="293"/>
      <c r="I195" s="53"/>
      <c r="J195" s="53"/>
      <c r="K195" s="53"/>
      <c r="L195" s="53"/>
    </row>
    <row r="196" spans="2:12" ht="20" customHeight="1" x14ac:dyDescent="0.35">
      <c r="B196" s="50">
        <f t="shared" si="10"/>
        <v>170</v>
      </c>
      <c r="C196" s="55" cm="1">
        <f t="array" ref="C196">IF(ROW()-ROW(B$27)+1 &gt; $D$19, "",
_xlfn.SWITCH($D$15,
  "Monthly", EDATE($D$16, ROW()-ROW(B$27)),
  "Quarterly", EDATE($D$16, 3*(ROW()-ROW(B$27))),
  "Annually", EDATE($D$16, 12*(ROW()-ROW(B$27))),
  "Semi monthly", $D$16 + (ROW()-ROW(B$27))*15,
  "Bi weekly", $D$16 + (ROW()-ROW(B$27))*14,
  $D$16 + (ROW()-ROW(B$27))*30
))</f>
        <v>50802</v>
      </c>
      <c r="D196" s="52">
        <f t="shared" si="11"/>
        <v>429.46</v>
      </c>
      <c r="E196" s="52">
        <f t="shared" si="12"/>
        <v>235.36</v>
      </c>
      <c r="F196" s="52">
        <f t="shared" si="13"/>
        <v>194.09999999999997</v>
      </c>
      <c r="G196" s="293">
        <f t="shared" si="14"/>
        <v>56292.39</v>
      </c>
      <c r="H196" s="293"/>
      <c r="I196" s="53"/>
      <c r="J196" s="53"/>
      <c r="K196" s="53"/>
      <c r="L196" s="53"/>
    </row>
    <row r="197" spans="2:12" ht="20" customHeight="1" x14ac:dyDescent="0.35">
      <c r="B197" s="50">
        <f t="shared" si="10"/>
        <v>171</v>
      </c>
      <c r="C197" s="55" cm="1">
        <f t="array" ref="C197">IF(ROW()-ROW(B$27)+1 &gt; $D$19, "",
_xlfn.SWITCH($D$15,
  "Monthly", EDATE($D$16, ROW()-ROW(B$27)),
  "Quarterly", EDATE($D$16, 3*(ROW()-ROW(B$27))),
  "Annually", EDATE($D$16, 12*(ROW()-ROW(B$27))),
  "Semi monthly", $D$16 + (ROW()-ROW(B$27))*15,
  "Bi weekly", $D$16 + (ROW()-ROW(B$27))*14,
  $D$16 + (ROW()-ROW(B$27))*30
))</f>
        <v>50830</v>
      </c>
      <c r="D197" s="52">
        <f t="shared" si="11"/>
        <v>429.46</v>
      </c>
      <c r="E197" s="52">
        <f t="shared" si="12"/>
        <v>234.55</v>
      </c>
      <c r="F197" s="52">
        <f t="shared" si="13"/>
        <v>194.90999999999997</v>
      </c>
      <c r="G197" s="293">
        <f t="shared" si="14"/>
        <v>56097.48</v>
      </c>
      <c r="H197" s="293"/>
      <c r="I197" s="53"/>
      <c r="J197" s="53"/>
      <c r="K197" s="53"/>
      <c r="L197" s="53"/>
    </row>
    <row r="198" spans="2:12" ht="20" customHeight="1" x14ac:dyDescent="0.35">
      <c r="B198" s="50">
        <f t="shared" si="10"/>
        <v>172</v>
      </c>
      <c r="C198" s="55" cm="1">
        <f t="array" ref="C198">IF(ROW()-ROW(B$27)+1 &gt; $D$19, "",
_xlfn.SWITCH($D$15,
  "Monthly", EDATE($D$16, ROW()-ROW(B$27)),
  "Quarterly", EDATE($D$16, 3*(ROW()-ROW(B$27))),
  "Annually", EDATE($D$16, 12*(ROW()-ROW(B$27))),
  "Semi monthly", $D$16 + (ROW()-ROW(B$27))*15,
  "Bi weekly", $D$16 + (ROW()-ROW(B$27))*14,
  $D$16 + (ROW()-ROW(B$27))*30
))</f>
        <v>50861</v>
      </c>
      <c r="D198" s="52">
        <f t="shared" si="11"/>
        <v>429.46</v>
      </c>
      <c r="E198" s="52">
        <f t="shared" si="12"/>
        <v>233.74</v>
      </c>
      <c r="F198" s="52">
        <f t="shared" si="13"/>
        <v>195.71999999999997</v>
      </c>
      <c r="G198" s="293">
        <f t="shared" si="14"/>
        <v>55901.760000000002</v>
      </c>
      <c r="H198" s="293"/>
      <c r="I198" s="53"/>
      <c r="J198" s="53"/>
      <c r="K198" s="53"/>
      <c r="L198" s="53"/>
    </row>
    <row r="199" spans="2:12" ht="20" customHeight="1" x14ac:dyDescent="0.35">
      <c r="B199" s="50">
        <f t="shared" si="10"/>
        <v>173</v>
      </c>
      <c r="C199" s="55" cm="1">
        <f t="array" ref="C199">IF(ROW()-ROW(B$27)+1 &gt; $D$19, "",
_xlfn.SWITCH($D$15,
  "Monthly", EDATE($D$16, ROW()-ROW(B$27)),
  "Quarterly", EDATE($D$16, 3*(ROW()-ROW(B$27))),
  "Annually", EDATE($D$16, 12*(ROW()-ROW(B$27))),
  "Semi monthly", $D$16 + (ROW()-ROW(B$27))*15,
  "Bi weekly", $D$16 + (ROW()-ROW(B$27))*14,
  $D$16 + (ROW()-ROW(B$27))*30
))</f>
        <v>50891</v>
      </c>
      <c r="D199" s="52">
        <f t="shared" si="11"/>
        <v>429.46</v>
      </c>
      <c r="E199" s="52">
        <f t="shared" si="12"/>
        <v>232.92</v>
      </c>
      <c r="F199" s="52">
        <f t="shared" si="13"/>
        <v>196.54</v>
      </c>
      <c r="G199" s="293">
        <f t="shared" si="14"/>
        <v>55705.22</v>
      </c>
      <c r="H199" s="293"/>
      <c r="I199" s="53"/>
      <c r="J199" s="53"/>
      <c r="K199" s="53"/>
      <c r="L199" s="53"/>
    </row>
    <row r="200" spans="2:12" ht="20" customHeight="1" x14ac:dyDescent="0.35">
      <c r="B200" s="50">
        <f t="shared" si="10"/>
        <v>174</v>
      </c>
      <c r="C200" s="55" cm="1">
        <f t="array" ref="C200">IF(ROW()-ROW(B$27)+1 &gt; $D$19, "",
_xlfn.SWITCH($D$15,
  "Monthly", EDATE($D$16, ROW()-ROW(B$27)),
  "Quarterly", EDATE($D$16, 3*(ROW()-ROW(B$27))),
  "Annually", EDATE($D$16, 12*(ROW()-ROW(B$27))),
  "Semi monthly", $D$16 + (ROW()-ROW(B$27))*15,
  "Bi weekly", $D$16 + (ROW()-ROW(B$27))*14,
  $D$16 + (ROW()-ROW(B$27))*30
))</f>
        <v>50922</v>
      </c>
      <c r="D200" s="52">
        <f t="shared" si="11"/>
        <v>429.46</v>
      </c>
      <c r="E200" s="52">
        <f t="shared" si="12"/>
        <v>232.11</v>
      </c>
      <c r="F200" s="52">
        <f t="shared" si="13"/>
        <v>197.34999999999997</v>
      </c>
      <c r="G200" s="293">
        <f t="shared" si="14"/>
        <v>55507.87</v>
      </c>
      <c r="H200" s="293"/>
      <c r="I200" s="53"/>
      <c r="J200" s="53"/>
      <c r="K200" s="53"/>
      <c r="L200" s="53"/>
    </row>
    <row r="201" spans="2:12" ht="20" customHeight="1" x14ac:dyDescent="0.35">
      <c r="B201" s="50">
        <f t="shared" si="10"/>
        <v>175</v>
      </c>
      <c r="C201" s="55" cm="1">
        <f t="array" ref="C201">IF(ROW()-ROW(B$27)+1 &gt; $D$19, "",
_xlfn.SWITCH($D$15,
  "Monthly", EDATE($D$16, ROW()-ROW(B$27)),
  "Quarterly", EDATE($D$16, 3*(ROW()-ROW(B$27))),
  "Annually", EDATE($D$16, 12*(ROW()-ROW(B$27))),
  "Semi monthly", $D$16 + (ROW()-ROW(B$27))*15,
  "Bi weekly", $D$16 + (ROW()-ROW(B$27))*14,
  $D$16 + (ROW()-ROW(B$27))*30
))</f>
        <v>50952</v>
      </c>
      <c r="D201" s="52">
        <f t="shared" si="11"/>
        <v>429.46</v>
      </c>
      <c r="E201" s="52">
        <f t="shared" si="12"/>
        <v>231.28</v>
      </c>
      <c r="F201" s="52">
        <f t="shared" si="13"/>
        <v>198.17999999999998</v>
      </c>
      <c r="G201" s="293">
        <f t="shared" si="14"/>
        <v>55309.69</v>
      </c>
      <c r="H201" s="293"/>
      <c r="I201" s="53"/>
      <c r="J201" s="53"/>
      <c r="K201" s="53"/>
      <c r="L201" s="53"/>
    </row>
    <row r="202" spans="2:12" ht="20" customHeight="1" x14ac:dyDescent="0.35">
      <c r="B202" s="50">
        <f t="shared" si="10"/>
        <v>176</v>
      </c>
      <c r="C202" s="55" cm="1">
        <f t="array" ref="C202">IF(ROW()-ROW(B$27)+1 &gt; $D$19, "",
_xlfn.SWITCH($D$15,
  "Monthly", EDATE($D$16, ROW()-ROW(B$27)),
  "Quarterly", EDATE($D$16, 3*(ROW()-ROW(B$27))),
  "Annually", EDATE($D$16, 12*(ROW()-ROW(B$27))),
  "Semi monthly", $D$16 + (ROW()-ROW(B$27))*15,
  "Bi weekly", $D$16 + (ROW()-ROW(B$27))*14,
  $D$16 + (ROW()-ROW(B$27))*30
))</f>
        <v>50983</v>
      </c>
      <c r="D202" s="52">
        <f t="shared" si="11"/>
        <v>429.46</v>
      </c>
      <c r="E202" s="52">
        <f t="shared" si="12"/>
        <v>230.46</v>
      </c>
      <c r="F202" s="52">
        <f t="shared" si="13"/>
        <v>198.99999999999997</v>
      </c>
      <c r="G202" s="293">
        <f t="shared" si="14"/>
        <v>55110.69</v>
      </c>
      <c r="H202" s="293"/>
      <c r="I202" s="53"/>
      <c r="J202" s="53"/>
      <c r="K202" s="53"/>
      <c r="L202" s="53"/>
    </row>
    <row r="203" spans="2:12" ht="20" customHeight="1" x14ac:dyDescent="0.35">
      <c r="B203" s="50">
        <f t="shared" si="10"/>
        <v>177</v>
      </c>
      <c r="C203" s="55" cm="1">
        <f t="array" ref="C203">IF(ROW()-ROW(B$27)+1 &gt; $D$19, "",
_xlfn.SWITCH($D$15,
  "Monthly", EDATE($D$16, ROW()-ROW(B$27)),
  "Quarterly", EDATE($D$16, 3*(ROW()-ROW(B$27))),
  "Annually", EDATE($D$16, 12*(ROW()-ROW(B$27))),
  "Semi monthly", $D$16 + (ROW()-ROW(B$27))*15,
  "Bi weekly", $D$16 + (ROW()-ROW(B$27))*14,
  $D$16 + (ROW()-ROW(B$27))*30
))</f>
        <v>51014</v>
      </c>
      <c r="D203" s="52">
        <f t="shared" si="11"/>
        <v>429.46</v>
      </c>
      <c r="E203" s="52">
        <f t="shared" si="12"/>
        <v>229.63</v>
      </c>
      <c r="F203" s="52">
        <f t="shared" si="13"/>
        <v>199.82999999999998</v>
      </c>
      <c r="G203" s="293">
        <f t="shared" si="14"/>
        <v>54910.86</v>
      </c>
      <c r="H203" s="293"/>
      <c r="I203" s="53"/>
      <c r="J203" s="53"/>
      <c r="K203" s="53"/>
      <c r="L203" s="53"/>
    </row>
    <row r="204" spans="2:12" ht="20" customHeight="1" x14ac:dyDescent="0.35">
      <c r="B204" s="50">
        <f t="shared" si="10"/>
        <v>178</v>
      </c>
      <c r="C204" s="55" cm="1">
        <f t="array" ref="C204">IF(ROW()-ROW(B$27)+1 &gt; $D$19, "",
_xlfn.SWITCH($D$15,
  "Monthly", EDATE($D$16, ROW()-ROW(B$27)),
  "Quarterly", EDATE($D$16, 3*(ROW()-ROW(B$27))),
  "Annually", EDATE($D$16, 12*(ROW()-ROW(B$27))),
  "Semi monthly", $D$16 + (ROW()-ROW(B$27))*15,
  "Bi weekly", $D$16 + (ROW()-ROW(B$27))*14,
  $D$16 + (ROW()-ROW(B$27))*30
))</f>
        <v>51044</v>
      </c>
      <c r="D204" s="52">
        <f t="shared" si="11"/>
        <v>429.46</v>
      </c>
      <c r="E204" s="52">
        <f t="shared" si="12"/>
        <v>228.8</v>
      </c>
      <c r="F204" s="52">
        <f t="shared" si="13"/>
        <v>200.65999999999997</v>
      </c>
      <c r="G204" s="293">
        <f t="shared" si="14"/>
        <v>54710.2</v>
      </c>
      <c r="H204" s="293"/>
      <c r="I204" s="53"/>
      <c r="J204" s="53"/>
      <c r="K204" s="53"/>
      <c r="L204" s="53"/>
    </row>
    <row r="205" spans="2:12" ht="20" customHeight="1" x14ac:dyDescent="0.35">
      <c r="B205" s="50">
        <f t="shared" si="10"/>
        <v>179</v>
      </c>
      <c r="C205" s="55" cm="1">
        <f t="array" ref="C205">IF(ROW()-ROW(B$27)+1 &gt; $D$19, "",
_xlfn.SWITCH($D$15,
  "Monthly", EDATE($D$16, ROW()-ROW(B$27)),
  "Quarterly", EDATE($D$16, 3*(ROW()-ROW(B$27))),
  "Annually", EDATE($D$16, 12*(ROW()-ROW(B$27))),
  "Semi monthly", $D$16 + (ROW()-ROW(B$27))*15,
  "Bi weekly", $D$16 + (ROW()-ROW(B$27))*14,
  $D$16 + (ROW()-ROW(B$27))*30
))</f>
        <v>51075</v>
      </c>
      <c r="D205" s="52">
        <f t="shared" si="11"/>
        <v>429.46</v>
      </c>
      <c r="E205" s="52">
        <f t="shared" si="12"/>
        <v>227.96</v>
      </c>
      <c r="F205" s="52">
        <f t="shared" si="13"/>
        <v>201.49999999999997</v>
      </c>
      <c r="G205" s="293">
        <f t="shared" si="14"/>
        <v>54508.7</v>
      </c>
      <c r="H205" s="293"/>
      <c r="I205" s="53"/>
      <c r="J205" s="53"/>
      <c r="K205" s="53"/>
      <c r="L205" s="53"/>
    </row>
    <row r="206" spans="2:12" ht="20" customHeight="1" x14ac:dyDescent="0.35">
      <c r="B206" s="50">
        <f t="shared" si="10"/>
        <v>180</v>
      </c>
      <c r="C206" s="55" cm="1">
        <f t="array" ref="C206">IF(ROW()-ROW(B$27)+1 &gt; $D$19, "",
_xlfn.SWITCH($D$15,
  "Monthly", EDATE($D$16, ROW()-ROW(B$27)),
  "Quarterly", EDATE($D$16, 3*(ROW()-ROW(B$27))),
  "Annually", EDATE($D$16, 12*(ROW()-ROW(B$27))),
  "Semi monthly", $D$16 + (ROW()-ROW(B$27))*15,
  "Bi weekly", $D$16 + (ROW()-ROW(B$27))*14,
  $D$16 + (ROW()-ROW(B$27))*30
))</f>
        <v>51105</v>
      </c>
      <c r="D206" s="52">
        <f t="shared" si="11"/>
        <v>429.46</v>
      </c>
      <c r="E206" s="52">
        <f t="shared" si="12"/>
        <v>227.12</v>
      </c>
      <c r="F206" s="52">
        <f t="shared" si="13"/>
        <v>202.33999999999997</v>
      </c>
      <c r="G206" s="293">
        <f t="shared" si="14"/>
        <v>54306.36</v>
      </c>
      <c r="H206" s="293"/>
      <c r="I206" s="53"/>
      <c r="J206" s="53"/>
      <c r="K206" s="53"/>
      <c r="L206" s="53"/>
    </row>
    <row r="207" spans="2:12" ht="20" customHeight="1" x14ac:dyDescent="0.35">
      <c r="B207" s="50">
        <f t="shared" si="10"/>
        <v>181</v>
      </c>
      <c r="C207" s="55" cm="1">
        <f t="array" ref="C207">IF(ROW()-ROW(B$27)+1 &gt; $D$19, "",
_xlfn.SWITCH($D$15,
  "Monthly", EDATE($D$16, ROW()-ROW(B$27)),
  "Quarterly", EDATE($D$16, 3*(ROW()-ROW(B$27))),
  "Annually", EDATE($D$16, 12*(ROW()-ROW(B$27))),
  "Semi monthly", $D$16 + (ROW()-ROW(B$27))*15,
  "Bi weekly", $D$16 + (ROW()-ROW(B$27))*14,
  $D$16 + (ROW()-ROW(B$27))*30
))</f>
        <v>51136</v>
      </c>
      <c r="D207" s="52">
        <f t="shared" si="11"/>
        <v>429.46</v>
      </c>
      <c r="E207" s="52">
        <f t="shared" si="12"/>
        <v>226.28</v>
      </c>
      <c r="F207" s="52">
        <f t="shared" si="13"/>
        <v>203.17999999999998</v>
      </c>
      <c r="G207" s="293">
        <f t="shared" si="14"/>
        <v>54103.18</v>
      </c>
      <c r="H207" s="293"/>
      <c r="I207" s="53"/>
      <c r="J207" s="53"/>
      <c r="K207" s="53"/>
      <c r="L207" s="53"/>
    </row>
    <row r="208" spans="2:12" ht="20" customHeight="1" x14ac:dyDescent="0.35">
      <c r="B208" s="50">
        <f t="shared" si="10"/>
        <v>182</v>
      </c>
      <c r="C208" s="55" cm="1">
        <f t="array" ref="C208">IF(ROW()-ROW(B$27)+1 &gt; $D$19, "",
_xlfn.SWITCH($D$15,
  "Monthly", EDATE($D$16, ROW()-ROW(B$27)),
  "Quarterly", EDATE($D$16, 3*(ROW()-ROW(B$27))),
  "Annually", EDATE($D$16, 12*(ROW()-ROW(B$27))),
  "Semi monthly", $D$16 + (ROW()-ROW(B$27))*15,
  "Bi weekly", $D$16 + (ROW()-ROW(B$27))*14,
  $D$16 + (ROW()-ROW(B$27))*30
))</f>
        <v>51167</v>
      </c>
      <c r="D208" s="52">
        <f t="shared" si="11"/>
        <v>429.46</v>
      </c>
      <c r="E208" s="52">
        <f t="shared" si="12"/>
        <v>225.43</v>
      </c>
      <c r="F208" s="52">
        <f t="shared" si="13"/>
        <v>204.02999999999997</v>
      </c>
      <c r="G208" s="293">
        <f t="shared" si="14"/>
        <v>53899.15</v>
      </c>
      <c r="H208" s="293"/>
      <c r="I208" s="53"/>
      <c r="J208" s="53"/>
      <c r="K208" s="53"/>
      <c r="L208" s="53"/>
    </row>
    <row r="209" spans="2:12" ht="20" customHeight="1" x14ac:dyDescent="0.35">
      <c r="B209" s="50">
        <f t="shared" si="10"/>
        <v>183</v>
      </c>
      <c r="C209" s="55" cm="1">
        <f t="array" ref="C209">IF(ROW()-ROW(B$27)+1 &gt; $D$19, "",
_xlfn.SWITCH($D$15,
  "Monthly", EDATE($D$16, ROW()-ROW(B$27)),
  "Quarterly", EDATE($D$16, 3*(ROW()-ROW(B$27))),
  "Annually", EDATE($D$16, 12*(ROW()-ROW(B$27))),
  "Semi monthly", $D$16 + (ROW()-ROW(B$27))*15,
  "Bi weekly", $D$16 + (ROW()-ROW(B$27))*14,
  $D$16 + (ROW()-ROW(B$27))*30
))</f>
        <v>51196</v>
      </c>
      <c r="D209" s="52">
        <f t="shared" si="11"/>
        <v>429.46</v>
      </c>
      <c r="E209" s="52">
        <f t="shared" si="12"/>
        <v>224.58</v>
      </c>
      <c r="F209" s="52">
        <f t="shared" si="13"/>
        <v>204.87999999999997</v>
      </c>
      <c r="G209" s="293">
        <f t="shared" si="14"/>
        <v>53694.27</v>
      </c>
      <c r="H209" s="293"/>
      <c r="I209" s="53"/>
      <c r="J209" s="53"/>
      <c r="K209" s="53"/>
      <c r="L209" s="53"/>
    </row>
    <row r="210" spans="2:12" ht="20" customHeight="1" x14ac:dyDescent="0.35">
      <c r="B210" s="50">
        <f t="shared" si="10"/>
        <v>184</v>
      </c>
      <c r="C210" s="55" cm="1">
        <f t="array" ref="C210">IF(ROW()-ROW(B$27)+1 &gt; $D$19, "",
_xlfn.SWITCH($D$15,
  "Monthly", EDATE($D$16, ROW()-ROW(B$27)),
  "Quarterly", EDATE($D$16, 3*(ROW()-ROW(B$27))),
  "Annually", EDATE($D$16, 12*(ROW()-ROW(B$27))),
  "Semi monthly", $D$16 + (ROW()-ROW(B$27))*15,
  "Bi weekly", $D$16 + (ROW()-ROW(B$27))*14,
  $D$16 + (ROW()-ROW(B$27))*30
))</f>
        <v>51227</v>
      </c>
      <c r="D210" s="52">
        <f t="shared" si="11"/>
        <v>429.46</v>
      </c>
      <c r="E210" s="52">
        <f t="shared" si="12"/>
        <v>223.73</v>
      </c>
      <c r="F210" s="52">
        <f t="shared" si="13"/>
        <v>205.73</v>
      </c>
      <c r="G210" s="293">
        <f t="shared" si="14"/>
        <v>53488.54</v>
      </c>
      <c r="H210" s="293"/>
      <c r="I210" s="53"/>
      <c r="J210" s="53"/>
      <c r="K210" s="53"/>
      <c r="L210" s="53"/>
    </row>
    <row r="211" spans="2:12" ht="20" customHeight="1" x14ac:dyDescent="0.35">
      <c r="B211" s="50">
        <f t="shared" si="10"/>
        <v>185</v>
      </c>
      <c r="C211" s="55" cm="1">
        <f t="array" ref="C211">IF(ROW()-ROW(B$27)+1 &gt; $D$19, "",
_xlfn.SWITCH($D$15,
  "Monthly", EDATE($D$16, ROW()-ROW(B$27)),
  "Quarterly", EDATE($D$16, 3*(ROW()-ROW(B$27))),
  "Annually", EDATE($D$16, 12*(ROW()-ROW(B$27))),
  "Semi monthly", $D$16 + (ROW()-ROW(B$27))*15,
  "Bi weekly", $D$16 + (ROW()-ROW(B$27))*14,
  $D$16 + (ROW()-ROW(B$27))*30
))</f>
        <v>51257</v>
      </c>
      <c r="D211" s="52">
        <f t="shared" si="11"/>
        <v>429.46</v>
      </c>
      <c r="E211" s="52">
        <f t="shared" si="12"/>
        <v>222.87</v>
      </c>
      <c r="F211" s="52">
        <f t="shared" si="13"/>
        <v>206.58999999999997</v>
      </c>
      <c r="G211" s="293">
        <f t="shared" si="14"/>
        <v>53281.95</v>
      </c>
      <c r="H211" s="293"/>
      <c r="I211" s="53"/>
      <c r="J211" s="53"/>
      <c r="K211" s="53"/>
      <c r="L211" s="53"/>
    </row>
    <row r="212" spans="2:12" ht="20" customHeight="1" x14ac:dyDescent="0.35">
      <c r="B212" s="50">
        <f t="shared" si="10"/>
        <v>186</v>
      </c>
      <c r="C212" s="55" cm="1">
        <f t="array" ref="C212">IF(ROW()-ROW(B$27)+1 &gt; $D$19, "",
_xlfn.SWITCH($D$15,
  "Monthly", EDATE($D$16, ROW()-ROW(B$27)),
  "Quarterly", EDATE($D$16, 3*(ROW()-ROW(B$27))),
  "Annually", EDATE($D$16, 12*(ROW()-ROW(B$27))),
  "Semi monthly", $D$16 + (ROW()-ROW(B$27))*15,
  "Bi weekly", $D$16 + (ROW()-ROW(B$27))*14,
  $D$16 + (ROW()-ROW(B$27))*30
))</f>
        <v>51288</v>
      </c>
      <c r="D212" s="52">
        <f t="shared" si="11"/>
        <v>429.46</v>
      </c>
      <c r="E212" s="52">
        <f t="shared" si="12"/>
        <v>222.01</v>
      </c>
      <c r="F212" s="52">
        <f t="shared" si="13"/>
        <v>207.45</v>
      </c>
      <c r="G212" s="293">
        <f t="shared" si="14"/>
        <v>53074.5</v>
      </c>
      <c r="H212" s="293"/>
      <c r="I212" s="53"/>
      <c r="J212" s="53"/>
      <c r="K212" s="53"/>
      <c r="L212" s="53"/>
    </row>
    <row r="213" spans="2:12" ht="20" customHeight="1" x14ac:dyDescent="0.35">
      <c r="B213" s="50">
        <f t="shared" si="10"/>
        <v>187</v>
      </c>
      <c r="C213" s="55" cm="1">
        <f t="array" ref="C213">IF(ROW()-ROW(B$27)+1 &gt; $D$19, "",
_xlfn.SWITCH($D$15,
  "Monthly", EDATE($D$16, ROW()-ROW(B$27)),
  "Quarterly", EDATE($D$16, 3*(ROW()-ROW(B$27))),
  "Annually", EDATE($D$16, 12*(ROW()-ROW(B$27))),
  "Semi monthly", $D$16 + (ROW()-ROW(B$27))*15,
  "Bi weekly", $D$16 + (ROW()-ROW(B$27))*14,
  $D$16 + (ROW()-ROW(B$27))*30
))</f>
        <v>51318</v>
      </c>
      <c r="D213" s="52">
        <f t="shared" si="11"/>
        <v>429.46</v>
      </c>
      <c r="E213" s="52">
        <f t="shared" si="12"/>
        <v>221.14</v>
      </c>
      <c r="F213" s="52">
        <f t="shared" si="13"/>
        <v>208.32</v>
      </c>
      <c r="G213" s="293">
        <f t="shared" si="14"/>
        <v>52866.18</v>
      </c>
      <c r="H213" s="293"/>
      <c r="I213" s="53"/>
      <c r="J213" s="53"/>
      <c r="K213" s="53"/>
      <c r="L213" s="53"/>
    </row>
    <row r="214" spans="2:12" ht="20" customHeight="1" x14ac:dyDescent="0.35">
      <c r="B214" s="50">
        <f t="shared" si="10"/>
        <v>188</v>
      </c>
      <c r="C214" s="55" cm="1">
        <f t="array" ref="C214">IF(ROW()-ROW(B$27)+1 &gt; $D$19, "",
_xlfn.SWITCH($D$15,
  "Monthly", EDATE($D$16, ROW()-ROW(B$27)),
  "Quarterly", EDATE($D$16, 3*(ROW()-ROW(B$27))),
  "Annually", EDATE($D$16, 12*(ROW()-ROW(B$27))),
  "Semi monthly", $D$16 + (ROW()-ROW(B$27))*15,
  "Bi weekly", $D$16 + (ROW()-ROW(B$27))*14,
  $D$16 + (ROW()-ROW(B$27))*30
))</f>
        <v>51349</v>
      </c>
      <c r="D214" s="52">
        <f t="shared" si="11"/>
        <v>429.46</v>
      </c>
      <c r="E214" s="52">
        <f t="shared" si="12"/>
        <v>220.28</v>
      </c>
      <c r="F214" s="52">
        <f t="shared" si="13"/>
        <v>209.17999999999998</v>
      </c>
      <c r="G214" s="293">
        <f t="shared" si="14"/>
        <v>52657</v>
      </c>
      <c r="H214" s="293"/>
      <c r="I214" s="53"/>
      <c r="J214" s="53"/>
      <c r="K214" s="53"/>
      <c r="L214" s="53"/>
    </row>
    <row r="215" spans="2:12" ht="20" customHeight="1" x14ac:dyDescent="0.35">
      <c r="B215" s="50">
        <f t="shared" si="10"/>
        <v>189</v>
      </c>
      <c r="C215" s="55" cm="1">
        <f t="array" ref="C215">IF(ROW()-ROW(B$27)+1 &gt; $D$19, "",
_xlfn.SWITCH($D$15,
  "Monthly", EDATE($D$16, ROW()-ROW(B$27)),
  "Quarterly", EDATE($D$16, 3*(ROW()-ROW(B$27))),
  "Annually", EDATE($D$16, 12*(ROW()-ROW(B$27))),
  "Semi monthly", $D$16 + (ROW()-ROW(B$27))*15,
  "Bi weekly", $D$16 + (ROW()-ROW(B$27))*14,
  $D$16 + (ROW()-ROW(B$27))*30
))</f>
        <v>51380</v>
      </c>
      <c r="D215" s="52">
        <f t="shared" si="11"/>
        <v>429.46</v>
      </c>
      <c r="E215" s="52">
        <f t="shared" si="12"/>
        <v>219.4</v>
      </c>
      <c r="F215" s="52">
        <f t="shared" si="13"/>
        <v>210.05999999999997</v>
      </c>
      <c r="G215" s="293">
        <f t="shared" si="14"/>
        <v>52446.94</v>
      </c>
      <c r="H215" s="293"/>
      <c r="I215" s="53"/>
      <c r="J215" s="53"/>
      <c r="K215" s="53"/>
      <c r="L215" s="53"/>
    </row>
    <row r="216" spans="2:12" ht="20" customHeight="1" x14ac:dyDescent="0.35">
      <c r="B216" s="50">
        <f t="shared" si="10"/>
        <v>190</v>
      </c>
      <c r="C216" s="55" cm="1">
        <f t="array" ref="C216">IF(ROW()-ROW(B$27)+1 &gt; $D$19, "",
_xlfn.SWITCH($D$15,
  "Monthly", EDATE($D$16, ROW()-ROW(B$27)),
  "Quarterly", EDATE($D$16, 3*(ROW()-ROW(B$27))),
  "Annually", EDATE($D$16, 12*(ROW()-ROW(B$27))),
  "Semi monthly", $D$16 + (ROW()-ROW(B$27))*15,
  "Bi weekly", $D$16 + (ROW()-ROW(B$27))*14,
  $D$16 + (ROW()-ROW(B$27))*30
))</f>
        <v>51410</v>
      </c>
      <c r="D216" s="52">
        <f t="shared" si="11"/>
        <v>429.46</v>
      </c>
      <c r="E216" s="52">
        <f t="shared" si="12"/>
        <v>218.53</v>
      </c>
      <c r="F216" s="52">
        <f t="shared" si="13"/>
        <v>210.92999999999998</v>
      </c>
      <c r="G216" s="293">
        <f t="shared" si="14"/>
        <v>52236.01</v>
      </c>
      <c r="H216" s="293"/>
      <c r="I216" s="53"/>
      <c r="J216" s="53"/>
      <c r="K216" s="53"/>
      <c r="L216" s="53"/>
    </row>
    <row r="217" spans="2:12" ht="20" customHeight="1" x14ac:dyDescent="0.35">
      <c r="B217" s="50">
        <f t="shared" si="10"/>
        <v>191</v>
      </c>
      <c r="C217" s="55" cm="1">
        <f t="array" ref="C217">IF(ROW()-ROW(B$27)+1 &gt; $D$19, "",
_xlfn.SWITCH($D$15,
  "Monthly", EDATE($D$16, ROW()-ROW(B$27)),
  "Quarterly", EDATE($D$16, 3*(ROW()-ROW(B$27))),
  "Annually", EDATE($D$16, 12*(ROW()-ROW(B$27))),
  "Semi monthly", $D$16 + (ROW()-ROW(B$27))*15,
  "Bi weekly", $D$16 + (ROW()-ROW(B$27))*14,
  $D$16 + (ROW()-ROW(B$27))*30
))</f>
        <v>51441</v>
      </c>
      <c r="D217" s="52">
        <f t="shared" si="11"/>
        <v>429.46</v>
      </c>
      <c r="E217" s="52">
        <f t="shared" si="12"/>
        <v>217.65</v>
      </c>
      <c r="F217" s="52">
        <f t="shared" si="13"/>
        <v>211.80999999999997</v>
      </c>
      <c r="G217" s="293">
        <f t="shared" si="14"/>
        <v>52024.2</v>
      </c>
      <c r="H217" s="293"/>
      <c r="I217" s="53"/>
      <c r="J217" s="53"/>
      <c r="K217" s="53"/>
      <c r="L217" s="53"/>
    </row>
    <row r="218" spans="2:12" ht="20" customHeight="1" x14ac:dyDescent="0.35">
      <c r="B218" s="50">
        <f t="shared" si="10"/>
        <v>192</v>
      </c>
      <c r="C218" s="55" cm="1">
        <f t="array" ref="C218">IF(ROW()-ROW(B$27)+1 &gt; $D$19, "",
_xlfn.SWITCH($D$15,
  "Monthly", EDATE($D$16, ROW()-ROW(B$27)),
  "Quarterly", EDATE($D$16, 3*(ROW()-ROW(B$27))),
  "Annually", EDATE($D$16, 12*(ROW()-ROW(B$27))),
  "Semi monthly", $D$16 + (ROW()-ROW(B$27))*15,
  "Bi weekly", $D$16 + (ROW()-ROW(B$27))*14,
  $D$16 + (ROW()-ROW(B$27))*30
))</f>
        <v>51471</v>
      </c>
      <c r="D218" s="52">
        <f t="shared" si="11"/>
        <v>429.46</v>
      </c>
      <c r="E218" s="52">
        <f t="shared" si="12"/>
        <v>216.77</v>
      </c>
      <c r="F218" s="52">
        <f t="shared" si="13"/>
        <v>212.68999999999997</v>
      </c>
      <c r="G218" s="293">
        <f t="shared" si="14"/>
        <v>51811.51</v>
      </c>
      <c r="H218" s="293"/>
      <c r="I218" s="53"/>
      <c r="J218" s="53"/>
      <c r="K218" s="53"/>
      <c r="L218" s="53"/>
    </row>
    <row r="219" spans="2:12" ht="20" customHeight="1" x14ac:dyDescent="0.35">
      <c r="B219" s="50">
        <f t="shared" ref="B219:B282" si="15">IF(ROW()-ROW(A$27)+1 &gt; $D$19, "", ROW()-ROW(A$27)+1)</f>
        <v>193</v>
      </c>
      <c r="C219" s="55" cm="1">
        <f t="array" ref="C219">IF(ROW()-ROW(B$27)+1 &gt; $D$19, "",
_xlfn.SWITCH($D$15,
  "Monthly", EDATE($D$16, ROW()-ROW(B$27)),
  "Quarterly", EDATE($D$16, 3*(ROW()-ROW(B$27))),
  "Annually", EDATE($D$16, 12*(ROW()-ROW(B$27))),
  "Semi monthly", $D$16 + (ROW()-ROW(B$27))*15,
  "Bi weekly", $D$16 + (ROW()-ROW(B$27))*14,
  $D$16 + (ROW()-ROW(B$27))*30
))</f>
        <v>51502</v>
      </c>
      <c r="D219" s="52">
        <f t="shared" si="11"/>
        <v>429.46</v>
      </c>
      <c r="E219" s="52">
        <f t="shared" si="12"/>
        <v>215.88</v>
      </c>
      <c r="F219" s="52">
        <f t="shared" si="13"/>
        <v>213.57999999999998</v>
      </c>
      <c r="G219" s="293">
        <f t="shared" si="14"/>
        <v>51597.93</v>
      </c>
      <c r="H219" s="293"/>
      <c r="I219" s="53"/>
      <c r="J219" s="53"/>
      <c r="K219" s="53"/>
      <c r="L219" s="53"/>
    </row>
    <row r="220" spans="2:12" ht="20" customHeight="1" x14ac:dyDescent="0.35">
      <c r="B220" s="50">
        <f t="shared" si="15"/>
        <v>194</v>
      </c>
      <c r="C220" s="55" cm="1">
        <f t="array" ref="C220">IF(ROW()-ROW(B$27)+1 &gt; $D$19, "",
_xlfn.SWITCH($D$15,
  "Monthly", EDATE($D$16, ROW()-ROW(B$27)),
  "Quarterly", EDATE($D$16, 3*(ROW()-ROW(B$27))),
  "Annually", EDATE($D$16, 12*(ROW()-ROW(B$27))),
  "Semi monthly", $D$16 + (ROW()-ROW(B$27))*15,
  "Bi weekly", $D$16 + (ROW()-ROW(B$27))*14,
  $D$16 + (ROW()-ROW(B$27))*30
))</f>
        <v>51533</v>
      </c>
      <c r="D220" s="52">
        <f t="shared" ref="D220:D283" si="16">IF(B220="","",IF($D$8="Yes",ROUND($D$21,2),$D$21))</f>
        <v>429.46</v>
      </c>
      <c r="E220" s="52">
        <f t="shared" ref="E220:E283" si="17">IF(B220="","",IF($D$7="Flat",($D$12*$D$13*$D$14)/$D$19,IF($D$8="Yes",ROUND(($G219*$D$13*$D$14)/$D$19,2),($G219*$D$13*$D$14)/$D$19)))</f>
        <v>214.99</v>
      </c>
      <c r="F220" s="52">
        <f t="shared" ref="F220:F283" si="18">IF($B220="","",IF($D$7="Flat",IFERROR($D$12/$D$19,0),($D220-$E220)))</f>
        <v>214.46999999999997</v>
      </c>
      <c r="G220" s="293">
        <f t="shared" ref="G220:G283" si="19">IFERROR(IF(B220="","",IF($D$8="Yes",ROUND(IF(B220=$D$19,0,ROUND($G219-$F220,2)),2),IF(B220=$D$19,0,ROUND($G219-$F220,2)))),"")</f>
        <v>51383.46</v>
      </c>
      <c r="H220" s="293"/>
      <c r="I220" s="53"/>
      <c r="J220" s="53"/>
      <c r="K220" s="53"/>
      <c r="L220" s="53"/>
    </row>
    <row r="221" spans="2:12" ht="20" customHeight="1" x14ac:dyDescent="0.35">
      <c r="B221" s="50">
        <f t="shared" si="15"/>
        <v>195</v>
      </c>
      <c r="C221" s="55" cm="1">
        <f t="array" ref="C221">IF(ROW()-ROW(B$27)+1 &gt; $D$19, "",
_xlfn.SWITCH($D$15,
  "Monthly", EDATE($D$16, ROW()-ROW(B$27)),
  "Quarterly", EDATE($D$16, 3*(ROW()-ROW(B$27))),
  "Annually", EDATE($D$16, 12*(ROW()-ROW(B$27))),
  "Semi monthly", $D$16 + (ROW()-ROW(B$27))*15,
  "Bi weekly", $D$16 + (ROW()-ROW(B$27))*14,
  $D$16 + (ROW()-ROW(B$27))*30
))</f>
        <v>51561</v>
      </c>
      <c r="D221" s="52">
        <f t="shared" si="16"/>
        <v>429.46</v>
      </c>
      <c r="E221" s="52">
        <f t="shared" si="17"/>
        <v>214.1</v>
      </c>
      <c r="F221" s="52">
        <f t="shared" si="18"/>
        <v>215.35999999999999</v>
      </c>
      <c r="G221" s="293">
        <f t="shared" si="19"/>
        <v>51168.1</v>
      </c>
      <c r="H221" s="293"/>
      <c r="I221" s="53"/>
      <c r="J221" s="53"/>
      <c r="K221" s="53"/>
      <c r="L221" s="53"/>
    </row>
    <row r="222" spans="2:12" ht="20" customHeight="1" x14ac:dyDescent="0.35">
      <c r="B222" s="50">
        <f t="shared" si="15"/>
        <v>196</v>
      </c>
      <c r="C222" s="55" cm="1">
        <f t="array" ref="C222">IF(ROW()-ROW(B$27)+1 &gt; $D$19, "",
_xlfn.SWITCH($D$15,
  "Monthly", EDATE($D$16, ROW()-ROW(B$27)),
  "Quarterly", EDATE($D$16, 3*(ROW()-ROW(B$27))),
  "Annually", EDATE($D$16, 12*(ROW()-ROW(B$27))),
  "Semi monthly", $D$16 + (ROW()-ROW(B$27))*15,
  "Bi weekly", $D$16 + (ROW()-ROW(B$27))*14,
  $D$16 + (ROW()-ROW(B$27))*30
))</f>
        <v>51592</v>
      </c>
      <c r="D222" s="52">
        <f t="shared" si="16"/>
        <v>429.46</v>
      </c>
      <c r="E222" s="52">
        <f t="shared" si="17"/>
        <v>213.2</v>
      </c>
      <c r="F222" s="52">
        <f t="shared" si="18"/>
        <v>216.26</v>
      </c>
      <c r="G222" s="293">
        <f t="shared" si="19"/>
        <v>50951.839999999997</v>
      </c>
      <c r="H222" s="293"/>
      <c r="I222" s="53"/>
      <c r="J222" s="53"/>
      <c r="K222" s="53"/>
      <c r="L222" s="53"/>
    </row>
    <row r="223" spans="2:12" ht="20" customHeight="1" x14ac:dyDescent="0.35">
      <c r="B223" s="50">
        <f t="shared" si="15"/>
        <v>197</v>
      </c>
      <c r="C223" s="55" cm="1">
        <f t="array" ref="C223">IF(ROW()-ROW(B$27)+1 &gt; $D$19, "",
_xlfn.SWITCH($D$15,
  "Monthly", EDATE($D$16, ROW()-ROW(B$27)),
  "Quarterly", EDATE($D$16, 3*(ROW()-ROW(B$27))),
  "Annually", EDATE($D$16, 12*(ROW()-ROW(B$27))),
  "Semi monthly", $D$16 + (ROW()-ROW(B$27))*15,
  "Bi weekly", $D$16 + (ROW()-ROW(B$27))*14,
  $D$16 + (ROW()-ROW(B$27))*30
))</f>
        <v>51622</v>
      </c>
      <c r="D223" s="52">
        <f t="shared" si="16"/>
        <v>429.46</v>
      </c>
      <c r="E223" s="52">
        <f t="shared" si="17"/>
        <v>212.3</v>
      </c>
      <c r="F223" s="52">
        <f t="shared" si="18"/>
        <v>217.15999999999997</v>
      </c>
      <c r="G223" s="293">
        <f t="shared" si="19"/>
        <v>50734.68</v>
      </c>
      <c r="H223" s="293"/>
      <c r="I223" s="53"/>
      <c r="J223" s="53"/>
      <c r="K223" s="53"/>
      <c r="L223" s="53"/>
    </row>
    <row r="224" spans="2:12" ht="20" customHeight="1" x14ac:dyDescent="0.35">
      <c r="B224" s="50">
        <f t="shared" si="15"/>
        <v>198</v>
      </c>
      <c r="C224" s="55" cm="1">
        <f t="array" ref="C224">IF(ROW()-ROW(B$27)+1 &gt; $D$19, "",
_xlfn.SWITCH($D$15,
  "Monthly", EDATE($D$16, ROW()-ROW(B$27)),
  "Quarterly", EDATE($D$16, 3*(ROW()-ROW(B$27))),
  "Annually", EDATE($D$16, 12*(ROW()-ROW(B$27))),
  "Semi monthly", $D$16 + (ROW()-ROW(B$27))*15,
  "Bi weekly", $D$16 + (ROW()-ROW(B$27))*14,
  $D$16 + (ROW()-ROW(B$27))*30
))</f>
        <v>51653</v>
      </c>
      <c r="D224" s="52">
        <f t="shared" si="16"/>
        <v>429.46</v>
      </c>
      <c r="E224" s="52">
        <f t="shared" si="17"/>
        <v>211.39</v>
      </c>
      <c r="F224" s="52">
        <f t="shared" si="18"/>
        <v>218.07</v>
      </c>
      <c r="G224" s="293">
        <f t="shared" si="19"/>
        <v>50516.61</v>
      </c>
      <c r="H224" s="293"/>
      <c r="I224" s="53"/>
      <c r="J224" s="53"/>
      <c r="K224" s="53"/>
      <c r="L224" s="53"/>
    </row>
    <row r="225" spans="2:12" ht="20" customHeight="1" x14ac:dyDescent="0.35">
      <c r="B225" s="50">
        <f t="shared" si="15"/>
        <v>199</v>
      </c>
      <c r="C225" s="55" cm="1">
        <f t="array" ref="C225">IF(ROW()-ROW(B$27)+1 &gt; $D$19, "",
_xlfn.SWITCH($D$15,
  "Monthly", EDATE($D$16, ROW()-ROW(B$27)),
  "Quarterly", EDATE($D$16, 3*(ROW()-ROW(B$27))),
  "Annually", EDATE($D$16, 12*(ROW()-ROW(B$27))),
  "Semi monthly", $D$16 + (ROW()-ROW(B$27))*15,
  "Bi weekly", $D$16 + (ROW()-ROW(B$27))*14,
  $D$16 + (ROW()-ROW(B$27))*30
))</f>
        <v>51683</v>
      </c>
      <c r="D225" s="52">
        <f t="shared" si="16"/>
        <v>429.46</v>
      </c>
      <c r="E225" s="52">
        <f t="shared" si="17"/>
        <v>210.49</v>
      </c>
      <c r="F225" s="52">
        <f t="shared" si="18"/>
        <v>218.96999999999997</v>
      </c>
      <c r="G225" s="293">
        <f t="shared" si="19"/>
        <v>50297.64</v>
      </c>
      <c r="H225" s="293"/>
      <c r="I225" s="53"/>
      <c r="J225" s="53"/>
      <c r="K225" s="53"/>
      <c r="L225" s="53"/>
    </row>
    <row r="226" spans="2:12" ht="20" customHeight="1" x14ac:dyDescent="0.35">
      <c r="B226" s="50">
        <f t="shared" si="15"/>
        <v>200</v>
      </c>
      <c r="C226" s="55" cm="1">
        <f t="array" ref="C226">IF(ROW()-ROW(B$27)+1 &gt; $D$19, "",
_xlfn.SWITCH($D$15,
  "Monthly", EDATE($D$16, ROW()-ROW(B$27)),
  "Quarterly", EDATE($D$16, 3*(ROW()-ROW(B$27))),
  "Annually", EDATE($D$16, 12*(ROW()-ROW(B$27))),
  "Semi monthly", $D$16 + (ROW()-ROW(B$27))*15,
  "Bi weekly", $D$16 + (ROW()-ROW(B$27))*14,
  $D$16 + (ROW()-ROW(B$27))*30
))</f>
        <v>51714</v>
      </c>
      <c r="D226" s="52">
        <f t="shared" si="16"/>
        <v>429.46</v>
      </c>
      <c r="E226" s="52">
        <f t="shared" si="17"/>
        <v>209.57</v>
      </c>
      <c r="F226" s="52">
        <f t="shared" si="18"/>
        <v>219.89</v>
      </c>
      <c r="G226" s="293">
        <f t="shared" si="19"/>
        <v>50077.75</v>
      </c>
      <c r="H226" s="293"/>
      <c r="I226" s="53"/>
      <c r="J226" s="53"/>
      <c r="K226" s="53"/>
      <c r="L226" s="53"/>
    </row>
    <row r="227" spans="2:12" ht="20" customHeight="1" x14ac:dyDescent="0.35">
      <c r="B227" s="50">
        <f t="shared" si="15"/>
        <v>201</v>
      </c>
      <c r="C227" s="55" cm="1">
        <f t="array" ref="C227">IF(ROW()-ROW(B$27)+1 &gt; $D$19, "",
_xlfn.SWITCH($D$15,
  "Monthly", EDATE($D$16, ROW()-ROW(B$27)),
  "Quarterly", EDATE($D$16, 3*(ROW()-ROW(B$27))),
  "Annually", EDATE($D$16, 12*(ROW()-ROW(B$27))),
  "Semi monthly", $D$16 + (ROW()-ROW(B$27))*15,
  "Bi weekly", $D$16 + (ROW()-ROW(B$27))*14,
  $D$16 + (ROW()-ROW(B$27))*30
))</f>
        <v>51745</v>
      </c>
      <c r="D227" s="52">
        <f t="shared" si="16"/>
        <v>429.46</v>
      </c>
      <c r="E227" s="52">
        <f t="shared" si="17"/>
        <v>208.66</v>
      </c>
      <c r="F227" s="52">
        <f t="shared" si="18"/>
        <v>220.79999999999998</v>
      </c>
      <c r="G227" s="293">
        <f t="shared" si="19"/>
        <v>49856.95</v>
      </c>
      <c r="H227" s="293"/>
      <c r="I227" s="53"/>
      <c r="J227" s="53"/>
      <c r="K227" s="53"/>
      <c r="L227" s="53"/>
    </row>
    <row r="228" spans="2:12" ht="20" customHeight="1" x14ac:dyDescent="0.35">
      <c r="B228" s="50">
        <f t="shared" si="15"/>
        <v>202</v>
      </c>
      <c r="C228" s="55" cm="1">
        <f t="array" ref="C228">IF(ROW()-ROW(B$27)+1 &gt; $D$19, "",
_xlfn.SWITCH($D$15,
  "Monthly", EDATE($D$16, ROW()-ROW(B$27)),
  "Quarterly", EDATE($D$16, 3*(ROW()-ROW(B$27))),
  "Annually", EDATE($D$16, 12*(ROW()-ROW(B$27))),
  "Semi monthly", $D$16 + (ROW()-ROW(B$27))*15,
  "Bi weekly", $D$16 + (ROW()-ROW(B$27))*14,
  $D$16 + (ROW()-ROW(B$27))*30
))</f>
        <v>51775</v>
      </c>
      <c r="D228" s="52">
        <f t="shared" si="16"/>
        <v>429.46</v>
      </c>
      <c r="E228" s="52">
        <f t="shared" si="17"/>
        <v>207.74</v>
      </c>
      <c r="F228" s="52">
        <f t="shared" si="18"/>
        <v>221.71999999999997</v>
      </c>
      <c r="G228" s="293">
        <f t="shared" si="19"/>
        <v>49635.23</v>
      </c>
      <c r="H228" s="293"/>
      <c r="I228" s="53"/>
      <c r="K228" s="53"/>
    </row>
    <row r="229" spans="2:12" ht="20" customHeight="1" x14ac:dyDescent="0.35">
      <c r="B229" s="50">
        <f t="shared" si="15"/>
        <v>203</v>
      </c>
      <c r="C229" s="55" cm="1">
        <f t="array" ref="C229">IF(ROW()-ROW(B$27)+1 &gt; $D$19, "",
_xlfn.SWITCH($D$15,
  "Monthly", EDATE($D$16, ROW()-ROW(B$27)),
  "Quarterly", EDATE($D$16, 3*(ROW()-ROW(B$27))),
  "Annually", EDATE($D$16, 12*(ROW()-ROW(B$27))),
  "Semi monthly", $D$16 + (ROW()-ROW(B$27))*15,
  "Bi weekly", $D$16 + (ROW()-ROW(B$27))*14,
  $D$16 + (ROW()-ROW(B$27))*30
))</f>
        <v>51806</v>
      </c>
      <c r="D229" s="52">
        <f t="shared" si="16"/>
        <v>429.46</v>
      </c>
      <c r="E229" s="52">
        <f t="shared" si="17"/>
        <v>206.81</v>
      </c>
      <c r="F229" s="52">
        <f t="shared" si="18"/>
        <v>222.64999999999998</v>
      </c>
      <c r="G229" s="293">
        <f t="shared" si="19"/>
        <v>49412.58</v>
      </c>
      <c r="H229" s="293"/>
      <c r="I229" s="53"/>
      <c r="K229" s="53"/>
    </row>
    <row r="230" spans="2:12" ht="20" customHeight="1" x14ac:dyDescent="0.35">
      <c r="B230" s="50">
        <f t="shared" si="15"/>
        <v>204</v>
      </c>
      <c r="C230" s="55" cm="1">
        <f t="array" ref="C230">IF(ROW()-ROW(B$27)+1 &gt; $D$19, "",
_xlfn.SWITCH($D$15,
  "Monthly", EDATE($D$16, ROW()-ROW(B$27)),
  "Quarterly", EDATE($D$16, 3*(ROW()-ROW(B$27))),
  "Annually", EDATE($D$16, 12*(ROW()-ROW(B$27))),
  "Semi monthly", $D$16 + (ROW()-ROW(B$27))*15,
  "Bi weekly", $D$16 + (ROW()-ROW(B$27))*14,
  $D$16 + (ROW()-ROW(B$27))*30
))</f>
        <v>51836</v>
      </c>
      <c r="D230" s="52">
        <f t="shared" si="16"/>
        <v>429.46</v>
      </c>
      <c r="E230" s="52">
        <f t="shared" si="17"/>
        <v>205.89</v>
      </c>
      <c r="F230" s="52">
        <f t="shared" si="18"/>
        <v>223.57</v>
      </c>
      <c r="G230" s="293">
        <f t="shared" si="19"/>
        <v>49189.01</v>
      </c>
      <c r="H230" s="293"/>
      <c r="I230" s="53"/>
      <c r="K230" s="53"/>
    </row>
    <row r="231" spans="2:12" ht="20" customHeight="1" x14ac:dyDescent="0.35">
      <c r="B231" s="50">
        <f t="shared" si="15"/>
        <v>205</v>
      </c>
      <c r="C231" s="55" cm="1">
        <f t="array" ref="C231">IF(ROW()-ROW(B$27)+1 &gt; $D$19, "",
_xlfn.SWITCH($D$15,
  "Monthly", EDATE($D$16, ROW()-ROW(B$27)),
  "Quarterly", EDATE($D$16, 3*(ROW()-ROW(B$27))),
  "Annually", EDATE($D$16, 12*(ROW()-ROW(B$27))),
  "Semi monthly", $D$16 + (ROW()-ROW(B$27))*15,
  "Bi weekly", $D$16 + (ROW()-ROW(B$27))*14,
  $D$16 + (ROW()-ROW(B$27))*30
))</f>
        <v>51867</v>
      </c>
      <c r="D231" s="52">
        <f t="shared" si="16"/>
        <v>429.46</v>
      </c>
      <c r="E231" s="52">
        <f t="shared" si="17"/>
        <v>204.95</v>
      </c>
      <c r="F231" s="52">
        <f t="shared" si="18"/>
        <v>224.51</v>
      </c>
      <c r="G231" s="293">
        <f t="shared" si="19"/>
        <v>48964.5</v>
      </c>
      <c r="H231" s="293"/>
      <c r="I231" s="53"/>
      <c r="K231" s="53"/>
    </row>
    <row r="232" spans="2:12" ht="20" customHeight="1" x14ac:dyDescent="0.35">
      <c r="B232" s="50">
        <f t="shared" si="15"/>
        <v>206</v>
      </c>
      <c r="C232" s="55" cm="1">
        <f t="array" ref="C232">IF(ROW()-ROW(B$27)+1 &gt; $D$19, "",
_xlfn.SWITCH($D$15,
  "Monthly", EDATE($D$16, ROW()-ROW(B$27)),
  "Quarterly", EDATE($D$16, 3*(ROW()-ROW(B$27))),
  "Annually", EDATE($D$16, 12*(ROW()-ROW(B$27))),
  "Semi monthly", $D$16 + (ROW()-ROW(B$27))*15,
  "Bi weekly", $D$16 + (ROW()-ROW(B$27))*14,
  $D$16 + (ROW()-ROW(B$27))*30
))</f>
        <v>51898</v>
      </c>
      <c r="D232" s="52">
        <f t="shared" si="16"/>
        <v>429.46</v>
      </c>
      <c r="E232" s="52">
        <f t="shared" si="17"/>
        <v>204.02</v>
      </c>
      <c r="F232" s="52">
        <f t="shared" si="18"/>
        <v>225.43999999999997</v>
      </c>
      <c r="G232" s="293">
        <f t="shared" si="19"/>
        <v>48739.06</v>
      </c>
      <c r="H232" s="293"/>
      <c r="I232" s="53"/>
      <c r="K232" s="53"/>
    </row>
    <row r="233" spans="2:12" ht="20" customHeight="1" x14ac:dyDescent="0.35">
      <c r="B233" s="50">
        <f t="shared" si="15"/>
        <v>207</v>
      </c>
      <c r="C233" s="55" cm="1">
        <f t="array" ref="C233">IF(ROW()-ROW(B$27)+1 &gt; $D$19, "",
_xlfn.SWITCH($D$15,
  "Monthly", EDATE($D$16, ROW()-ROW(B$27)),
  "Quarterly", EDATE($D$16, 3*(ROW()-ROW(B$27))),
  "Annually", EDATE($D$16, 12*(ROW()-ROW(B$27))),
  "Semi monthly", $D$16 + (ROW()-ROW(B$27))*15,
  "Bi weekly", $D$16 + (ROW()-ROW(B$27))*14,
  $D$16 + (ROW()-ROW(B$27))*30
))</f>
        <v>51926</v>
      </c>
      <c r="D233" s="52">
        <f t="shared" si="16"/>
        <v>429.46</v>
      </c>
      <c r="E233" s="52">
        <f t="shared" si="17"/>
        <v>203.08</v>
      </c>
      <c r="F233" s="52">
        <f t="shared" si="18"/>
        <v>226.37999999999997</v>
      </c>
      <c r="G233" s="293">
        <f t="shared" si="19"/>
        <v>48512.68</v>
      </c>
      <c r="H233" s="293"/>
      <c r="I233" s="53"/>
      <c r="K233" s="53"/>
    </row>
    <row r="234" spans="2:12" ht="20" customHeight="1" x14ac:dyDescent="0.35">
      <c r="B234" s="50">
        <f t="shared" si="15"/>
        <v>208</v>
      </c>
      <c r="C234" s="55" cm="1">
        <f t="array" ref="C234">IF(ROW()-ROW(B$27)+1 &gt; $D$19, "",
_xlfn.SWITCH($D$15,
  "Monthly", EDATE($D$16, ROW()-ROW(B$27)),
  "Quarterly", EDATE($D$16, 3*(ROW()-ROW(B$27))),
  "Annually", EDATE($D$16, 12*(ROW()-ROW(B$27))),
  "Semi monthly", $D$16 + (ROW()-ROW(B$27))*15,
  "Bi weekly", $D$16 + (ROW()-ROW(B$27))*14,
  $D$16 + (ROW()-ROW(B$27))*30
))</f>
        <v>51957</v>
      </c>
      <c r="D234" s="52">
        <f t="shared" si="16"/>
        <v>429.46</v>
      </c>
      <c r="E234" s="52">
        <f t="shared" si="17"/>
        <v>202.14</v>
      </c>
      <c r="F234" s="52">
        <f t="shared" si="18"/>
        <v>227.32</v>
      </c>
      <c r="G234" s="293">
        <f t="shared" si="19"/>
        <v>48285.36</v>
      </c>
      <c r="H234" s="293"/>
      <c r="I234" s="53"/>
      <c r="K234" s="53"/>
    </row>
    <row r="235" spans="2:12" ht="20" customHeight="1" x14ac:dyDescent="0.35">
      <c r="B235" s="50">
        <f t="shared" si="15"/>
        <v>209</v>
      </c>
      <c r="C235" s="55" cm="1">
        <f t="array" ref="C235">IF(ROW()-ROW(B$27)+1 &gt; $D$19, "",
_xlfn.SWITCH($D$15,
  "Monthly", EDATE($D$16, ROW()-ROW(B$27)),
  "Quarterly", EDATE($D$16, 3*(ROW()-ROW(B$27))),
  "Annually", EDATE($D$16, 12*(ROW()-ROW(B$27))),
  "Semi monthly", $D$16 + (ROW()-ROW(B$27))*15,
  "Bi weekly", $D$16 + (ROW()-ROW(B$27))*14,
  $D$16 + (ROW()-ROW(B$27))*30
))</f>
        <v>51987</v>
      </c>
      <c r="D235" s="52">
        <f t="shared" si="16"/>
        <v>429.46</v>
      </c>
      <c r="E235" s="52">
        <f t="shared" si="17"/>
        <v>201.19</v>
      </c>
      <c r="F235" s="52">
        <f t="shared" si="18"/>
        <v>228.26999999999998</v>
      </c>
      <c r="G235" s="293">
        <f t="shared" si="19"/>
        <v>48057.09</v>
      </c>
      <c r="H235" s="293"/>
      <c r="I235" s="53"/>
      <c r="K235" s="53"/>
    </row>
    <row r="236" spans="2:12" ht="20" customHeight="1" x14ac:dyDescent="0.35">
      <c r="B236" s="50">
        <f t="shared" si="15"/>
        <v>210</v>
      </c>
      <c r="C236" s="55" cm="1">
        <f t="array" ref="C236">IF(ROW()-ROW(B$27)+1 &gt; $D$19, "",
_xlfn.SWITCH($D$15,
  "Monthly", EDATE($D$16, ROW()-ROW(B$27)),
  "Quarterly", EDATE($D$16, 3*(ROW()-ROW(B$27))),
  "Annually", EDATE($D$16, 12*(ROW()-ROW(B$27))),
  "Semi monthly", $D$16 + (ROW()-ROW(B$27))*15,
  "Bi weekly", $D$16 + (ROW()-ROW(B$27))*14,
  $D$16 + (ROW()-ROW(B$27))*30
))</f>
        <v>52018</v>
      </c>
      <c r="D236" s="52">
        <f t="shared" si="16"/>
        <v>429.46</v>
      </c>
      <c r="E236" s="52">
        <f t="shared" si="17"/>
        <v>200.24</v>
      </c>
      <c r="F236" s="52">
        <f t="shared" si="18"/>
        <v>229.21999999999997</v>
      </c>
      <c r="G236" s="293">
        <f t="shared" si="19"/>
        <v>47827.87</v>
      </c>
      <c r="H236" s="293"/>
      <c r="I236" s="53"/>
      <c r="K236" s="53"/>
    </row>
    <row r="237" spans="2:12" ht="20" customHeight="1" x14ac:dyDescent="0.35">
      <c r="B237" s="50">
        <f t="shared" si="15"/>
        <v>211</v>
      </c>
      <c r="C237" s="55" cm="1">
        <f t="array" ref="C237">IF(ROW()-ROW(B$27)+1 &gt; $D$19, "",
_xlfn.SWITCH($D$15,
  "Monthly", EDATE($D$16, ROW()-ROW(B$27)),
  "Quarterly", EDATE($D$16, 3*(ROW()-ROW(B$27))),
  "Annually", EDATE($D$16, 12*(ROW()-ROW(B$27))),
  "Semi monthly", $D$16 + (ROW()-ROW(B$27))*15,
  "Bi weekly", $D$16 + (ROW()-ROW(B$27))*14,
  $D$16 + (ROW()-ROW(B$27))*30
))</f>
        <v>52048</v>
      </c>
      <c r="D237" s="52">
        <f t="shared" si="16"/>
        <v>429.46</v>
      </c>
      <c r="E237" s="52">
        <f t="shared" si="17"/>
        <v>199.28</v>
      </c>
      <c r="F237" s="52">
        <f t="shared" si="18"/>
        <v>230.17999999999998</v>
      </c>
      <c r="G237" s="293">
        <f t="shared" si="19"/>
        <v>47597.69</v>
      </c>
      <c r="H237" s="293"/>
      <c r="I237" s="53"/>
      <c r="K237" s="53"/>
    </row>
    <row r="238" spans="2:12" ht="20" customHeight="1" x14ac:dyDescent="0.35">
      <c r="B238" s="50">
        <f t="shared" si="15"/>
        <v>212</v>
      </c>
      <c r="C238" s="55" cm="1">
        <f t="array" ref="C238">IF(ROW()-ROW(B$27)+1 &gt; $D$19, "",
_xlfn.SWITCH($D$15,
  "Monthly", EDATE($D$16, ROW()-ROW(B$27)),
  "Quarterly", EDATE($D$16, 3*(ROW()-ROW(B$27))),
  "Annually", EDATE($D$16, 12*(ROW()-ROW(B$27))),
  "Semi monthly", $D$16 + (ROW()-ROW(B$27))*15,
  "Bi weekly", $D$16 + (ROW()-ROW(B$27))*14,
  $D$16 + (ROW()-ROW(B$27))*30
))</f>
        <v>52079</v>
      </c>
      <c r="D238" s="52">
        <f t="shared" si="16"/>
        <v>429.46</v>
      </c>
      <c r="E238" s="52">
        <f t="shared" si="17"/>
        <v>198.32</v>
      </c>
      <c r="F238" s="52">
        <f t="shared" si="18"/>
        <v>231.14</v>
      </c>
      <c r="G238" s="293">
        <f t="shared" si="19"/>
        <v>47366.55</v>
      </c>
      <c r="H238" s="293"/>
      <c r="I238" s="53"/>
      <c r="K238" s="53"/>
    </row>
    <row r="239" spans="2:12" ht="20" customHeight="1" x14ac:dyDescent="0.35">
      <c r="B239" s="50">
        <f t="shared" si="15"/>
        <v>213</v>
      </c>
      <c r="C239" s="55" cm="1">
        <f t="array" ref="C239">IF(ROW()-ROW(B$27)+1 &gt; $D$19, "",
_xlfn.SWITCH($D$15,
  "Monthly", EDATE($D$16, ROW()-ROW(B$27)),
  "Quarterly", EDATE($D$16, 3*(ROW()-ROW(B$27))),
  "Annually", EDATE($D$16, 12*(ROW()-ROW(B$27))),
  "Semi monthly", $D$16 + (ROW()-ROW(B$27))*15,
  "Bi weekly", $D$16 + (ROW()-ROW(B$27))*14,
  $D$16 + (ROW()-ROW(B$27))*30
))</f>
        <v>52110</v>
      </c>
      <c r="D239" s="52">
        <f t="shared" si="16"/>
        <v>429.46</v>
      </c>
      <c r="E239" s="52">
        <f t="shared" si="17"/>
        <v>197.36</v>
      </c>
      <c r="F239" s="52">
        <f t="shared" si="18"/>
        <v>232.09999999999997</v>
      </c>
      <c r="G239" s="293">
        <f t="shared" si="19"/>
        <v>47134.45</v>
      </c>
      <c r="H239" s="293"/>
      <c r="I239" s="53"/>
      <c r="K239" s="53"/>
    </row>
    <row r="240" spans="2:12" ht="20" customHeight="1" x14ac:dyDescent="0.35">
      <c r="B240" s="50">
        <f t="shared" si="15"/>
        <v>214</v>
      </c>
      <c r="C240" s="55" cm="1">
        <f t="array" ref="C240">IF(ROW()-ROW(B$27)+1 &gt; $D$19, "",
_xlfn.SWITCH($D$15,
  "Monthly", EDATE($D$16, ROW()-ROW(B$27)),
  "Quarterly", EDATE($D$16, 3*(ROW()-ROW(B$27))),
  "Annually", EDATE($D$16, 12*(ROW()-ROW(B$27))),
  "Semi monthly", $D$16 + (ROW()-ROW(B$27))*15,
  "Bi weekly", $D$16 + (ROW()-ROW(B$27))*14,
  $D$16 + (ROW()-ROW(B$27))*30
))</f>
        <v>52140</v>
      </c>
      <c r="D240" s="52">
        <f t="shared" si="16"/>
        <v>429.46</v>
      </c>
      <c r="E240" s="52">
        <f t="shared" si="17"/>
        <v>196.39</v>
      </c>
      <c r="F240" s="52">
        <f t="shared" si="18"/>
        <v>233.07</v>
      </c>
      <c r="G240" s="293">
        <f t="shared" si="19"/>
        <v>46901.38</v>
      </c>
      <c r="H240" s="293"/>
      <c r="I240" s="53"/>
      <c r="K240" s="53"/>
    </row>
    <row r="241" spans="2:11" ht="20" customHeight="1" x14ac:dyDescent="0.35">
      <c r="B241" s="50">
        <f t="shared" si="15"/>
        <v>215</v>
      </c>
      <c r="C241" s="55" cm="1">
        <f t="array" ref="C241">IF(ROW()-ROW(B$27)+1 &gt; $D$19, "",
_xlfn.SWITCH($D$15,
  "Monthly", EDATE($D$16, ROW()-ROW(B$27)),
  "Quarterly", EDATE($D$16, 3*(ROW()-ROW(B$27))),
  "Annually", EDATE($D$16, 12*(ROW()-ROW(B$27))),
  "Semi monthly", $D$16 + (ROW()-ROW(B$27))*15,
  "Bi weekly", $D$16 + (ROW()-ROW(B$27))*14,
  $D$16 + (ROW()-ROW(B$27))*30
))</f>
        <v>52171</v>
      </c>
      <c r="D241" s="52">
        <f t="shared" si="16"/>
        <v>429.46</v>
      </c>
      <c r="E241" s="52">
        <f t="shared" si="17"/>
        <v>195.42</v>
      </c>
      <c r="F241" s="52">
        <f t="shared" si="18"/>
        <v>234.04</v>
      </c>
      <c r="G241" s="293">
        <f t="shared" si="19"/>
        <v>46667.34</v>
      </c>
      <c r="H241" s="293"/>
      <c r="I241" s="53"/>
      <c r="K241" s="53"/>
    </row>
    <row r="242" spans="2:11" ht="20" customHeight="1" x14ac:dyDescent="0.35">
      <c r="B242" s="50">
        <f t="shared" si="15"/>
        <v>216</v>
      </c>
      <c r="C242" s="55" cm="1">
        <f t="array" ref="C242">IF(ROW()-ROW(B$27)+1 &gt; $D$19, "",
_xlfn.SWITCH($D$15,
  "Monthly", EDATE($D$16, ROW()-ROW(B$27)),
  "Quarterly", EDATE($D$16, 3*(ROW()-ROW(B$27))),
  "Annually", EDATE($D$16, 12*(ROW()-ROW(B$27))),
  "Semi monthly", $D$16 + (ROW()-ROW(B$27))*15,
  "Bi weekly", $D$16 + (ROW()-ROW(B$27))*14,
  $D$16 + (ROW()-ROW(B$27))*30
))</f>
        <v>52201</v>
      </c>
      <c r="D242" s="52">
        <f t="shared" si="16"/>
        <v>429.46</v>
      </c>
      <c r="E242" s="52">
        <f t="shared" si="17"/>
        <v>194.45</v>
      </c>
      <c r="F242" s="52">
        <f t="shared" si="18"/>
        <v>235.01</v>
      </c>
      <c r="G242" s="293">
        <f t="shared" si="19"/>
        <v>46432.33</v>
      </c>
      <c r="H242" s="293"/>
      <c r="I242" s="53"/>
      <c r="K242" s="53"/>
    </row>
    <row r="243" spans="2:11" ht="20" customHeight="1" x14ac:dyDescent="0.35">
      <c r="B243" s="50">
        <f t="shared" si="15"/>
        <v>217</v>
      </c>
      <c r="C243" s="55" cm="1">
        <f t="array" ref="C243">IF(ROW()-ROW(B$27)+1 &gt; $D$19, "",
_xlfn.SWITCH($D$15,
  "Monthly", EDATE($D$16, ROW()-ROW(B$27)),
  "Quarterly", EDATE($D$16, 3*(ROW()-ROW(B$27))),
  "Annually", EDATE($D$16, 12*(ROW()-ROW(B$27))),
  "Semi monthly", $D$16 + (ROW()-ROW(B$27))*15,
  "Bi weekly", $D$16 + (ROW()-ROW(B$27))*14,
  $D$16 + (ROW()-ROW(B$27))*30
))</f>
        <v>52232</v>
      </c>
      <c r="D243" s="52">
        <f t="shared" si="16"/>
        <v>429.46</v>
      </c>
      <c r="E243" s="52">
        <f t="shared" si="17"/>
        <v>193.47</v>
      </c>
      <c r="F243" s="52">
        <f t="shared" si="18"/>
        <v>235.98999999999998</v>
      </c>
      <c r="G243" s="293">
        <f t="shared" si="19"/>
        <v>46196.34</v>
      </c>
      <c r="H243" s="293"/>
      <c r="I243" s="53"/>
      <c r="K243" s="53"/>
    </row>
    <row r="244" spans="2:11" ht="20" customHeight="1" x14ac:dyDescent="0.35">
      <c r="B244" s="50">
        <f t="shared" si="15"/>
        <v>218</v>
      </c>
      <c r="C244" s="55" cm="1">
        <f t="array" ref="C244">IF(ROW()-ROW(B$27)+1 &gt; $D$19, "",
_xlfn.SWITCH($D$15,
  "Monthly", EDATE($D$16, ROW()-ROW(B$27)),
  "Quarterly", EDATE($D$16, 3*(ROW()-ROW(B$27))),
  "Annually", EDATE($D$16, 12*(ROW()-ROW(B$27))),
  "Semi monthly", $D$16 + (ROW()-ROW(B$27))*15,
  "Bi weekly", $D$16 + (ROW()-ROW(B$27))*14,
  $D$16 + (ROW()-ROW(B$27))*30
))</f>
        <v>52263</v>
      </c>
      <c r="D244" s="52">
        <f t="shared" si="16"/>
        <v>429.46</v>
      </c>
      <c r="E244" s="52">
        <f t="shared" si="17"/>
        <v>192.48</v>
      </c>
      <c r="F244" s="52">
        <f t="shared" si="18"/>
        <v>236.98</v>
      </c>
      <c r="G244" s="293">
        <f t="shared" si="19"/>
        <v>45959.360000000001</v>
      </c>
      <c r="H244" s="293"/>
      <c r="I244" s="53"/>
      <c r="K244" s="53"/>
    </row>
    <row r="245" spans="2:11" ht="20" customHeight="1" x14ac:dyDescent="0.35">
      <c r="B245" s="50">
        <f t="shared" si="15"/>
        <v>219</v>
      </c>
      <c r="C245" s="55" cm="1">
        <f t="array" ref="C245">IF(ROW()-ROW(B$27)+1 &gt; $D$19, "",
_xlfn.SWITCH($D$15,
  "Monthly", EDATE($D$16, ROW()-ROW(B$27)),
  "Quarterly", EDATE($D$16, 3*(ROW()-ROW(B$27))),
  "Annually", EDATE($D$16, 12*(ROW()-ROW(B$27))),
  "Semi monthly", $D$16 + (ROW()-ROW(B$27))*15,
  "Bi weekly", $D$16 + (ROW()-ROW(B$27))*14,
  $D$16 + (ROW()-ROW(B$27))*30
))</f>
        <v>52291</v>
      </c>
      <c r="D245" s="52">
        <f t="shared" si="16"/>
        <v>429.46</v>
      </c>
      <c r="E245" s="52">
        <f t="shared" si="17"/>
        <v>191.5</v>
      </c>
      <c r="F245" s="52">
        <f t="shared" si="18"/>
        <v>237.95999999999998</v>
      </c>
      <c r="G245" s="293">
        <f t="shared" si="19"/>
        <v>45721.4</v>
      </c>
      <c r="H245" s="293"/>
      <c r="I245" s="53"/>
      <c r="K245" s="53"/>
    </row>
    <row r="246" spans="2:11" ht="20" customHeight="1" x14ac:dyDescent="0.35">
      <c r="B246" s="50">
        <f t="shared" si="15"/>
        <v>220</v>
      </c>
      <c r="C246" s="55" cm="1">
        <f t="array" ref="C246">IF(ROW()-ROW(B$27)+1 &gt; $D$19, "",
_xlfn.SWITCH($D$15,
  "Monthly", EDATE($D$16, ROW()-ROW(B$27)),
  "Quarterly", EDATE($D$16, 3*(ROW()-ROW(B$27))),
  "Annually", EDATE($D$16, 12*(ROW()-ROW(B$27))),
  "Semi monthly", $D$16 + (ROW()-ROW(B$27))*15,
  "Bi weekly", $D$16 + (ROW()-ROW(B$27))*14,
  $D$16 + (ROW()-ROW(B$27))*30
))</f>
        <v>52322</v>
      </c>
      <c r="D246" s="52">
        <f t="shared" si="16"/>
        <v>429.46</v>
      </c>
      <c r="E246" s="52">
        <f t="shared" si="17"/>
        <v>190.51</v>
      </c>
      <c r="F246" s="52">
        <f t="shared" si="18"/>
        <v>238.95</v>
      </c>
      <c r="G246" s="293">
        <f t="shared" si="19"/>
        <v>45482.45</v>
      </c>
      <c r="H246" s="293"/>
      <c r="I246" s="53"/>
      <c r="K246" s="53"/>
    </row>
    <row r="247" spans="2:11" ht="20" customHeight="1" x14ac:dyDescent="0.35">
      <c r="B247" s="50">
        <f t="shared" si="15"/>
        <v>221</v>
      </c>
      <c r="C247" s="55" cm="1">
        <f t="array" ref="C247">IF(ROW()-ROW(B$27)+1 &gt; $D$19, "",
_xlfn.SWITCH($D$15,
  "Monthly", EDATE($D$16, ROW()-ROW(B$27)),
  "Quarterly", EDATE($D$16, 3*(ROW()-ROW(B$27))),
  "Annually", EDATE($D$16, 12*(ROW()-ROW(B$27))),
  "Semi monthly", $D$16 + (ROW()-ROW(B$27))*15,
  "Bi weekly", $D$16 + (ROW()-ROW(B$27))*14,
  $D$16 + (ROW()-ROW(B$27))*30
))</f>
        <v>52352</v>
      </c>
      <c r="D247" s="52">
        <f t="shared" si="16"/>
        <v>429.46</v>
      </c>
      <c r="E247" s="52">
        <f t="shared" si="17"/>
        <v>189.51</v>
      </c>
      <c r="F247" s="52">
        <f t="shared" si="18"/>
        <v>239.95</v>
      </c>
      <c r="G247" s="293">
        <f t="shared" si="19"/>
        <v>45242.5</v>
      </c>
      <c r="H247" s="293"/>
      <c r="I247" s="53"/>
      <c r="K247" s="53"/>
    </row>
    <row r="248" spans="2:11" ht="20" customHeight="1" x14ac:dyDescent="0.35">
      <c r="B248" s="50">
        <f t="shared" si="15"/>
        <v>222</v>
      </c>
      <c r="C248" s="55" cm="1">
        <f t="array" ref="C248">IF(ROW()-ROW(B$27)+1 &gt; $D$19, "",
_xlfn.SWITCH($D$15,
  "Monthly", EDATE($D$16, ROW()-ROW(B$27)),
  "Quarterly", EDATE($D$16, 3*(ROW()-ROW(B$27))),
  "Annually", EDATE($D$16, 12*(ROW()-ROW(B$27))),
  "Semi monthly", $D$16 + (ROW()-ROW(B$27))*15,
  "Bi weekly", $D$16 + (ROW()-ROW(B$27))*14,
  $D$16 + (ROW()-ROW(B$27))*30
))</f>
        <v>52383</v>
      </c>
      <c r="D248" s="52">
        <f t="shared" si="16"/>
        <v>429.46</v>
      </c>
      <c r="E248" s="52">
        <f t="shared" si="17"/>
        <v>188.51</v>
      </c>
      <c r="F248" s="52">
        <f t="shared" si="18"/>
        <v>240.95</v>
      </c>
      <c r="G248" s="293">
        <f t="shared" si="19"/>
        <v>45001.55</v>
      </c>
      <c r="H248" s="293"/>
      <c r="I248" s="53"/>
      <c r="K248" s="53"/>
    </row>
    <row r="249" spans="2:11" ht="20" customHeight="1" x14ac:dyDescent="0.35">
      <c r="B249" s="50">
        <f t="shared" si="15"/>
        <v>223</v>
      </c>
      <c r="C249" s="55" cm="1">
        <f t="array" ref="C249">IF(ROW()-ROW(B$27)+1 &gt; $D$19, "",
_xlfn.SWITCH($D$15,
  "Monthly", EDATE($D$16, ROW()-ROW(B$27)),
  "Quarterly", EDATE($D$16, 3*(ROW()-ROW(B$27))),
  "Annually", EDATE($D$16, 12*(ROW()-ROW(B$27))),
  "Semi monthly", $D$16 + (ROW()-ROW(B$27))*15,
  "Bi weekly", $D$16 + (ROW()-ROW(B$27))*14,
  $D$16 + (ROW()-ROW(B$27))*30
))</f>
        <v>52413</v>
      </c>
      <c r="D249" s="52">
        <f t="shared" si="16"/>
        <v>429.46</v>
      </c>
      <c r="E249" s="52">
        <f t="shared" si="17"/>
        <v>187.51</v>
      </c>
      <c r="F249" s="52">
        <f t="shared" si="18"/>
        <v>241.95</v>
      </c>
      <c r="G249" s="293">
        <f t="shared" si="19"/>
        <v>44759.6</v>
      </c>
      <c r="H249" s="293"/>
      <c r="I249" s="53"/>
      <c r="K249" s="53"/>
    </row>
    <row r="250" spans="2:11" ht="20" customHeight="1" x14ac:dyDescent="0.35">
      <c r="B250" s="50">
        <f t="shared" si="15"/>
        <v>224</v>
      </c>
      <c r="C250" s="55" cm="1">
        <f t="array" ref="C250">IF(ROW()-ROW(B$27)+1 &gt; $D$19, "",
_xlfn.SWITCH($D$15,
  "Monthly", EDATE($D$16, ROW()-ROW(B$27)),
  "Quarterly", EDATE($D$16, 3*(ROW()-ROW(B$27))),
  "Annually", EDATE($D$16, 12*(ROW()-ROW(B$27))),
  "Semi monthly", $D$16 + (ROW()-ROW(B$27))*15,
  "Bi weekly", $D$16 + (ROW()-ROW(B$27))*14,
  $D$16 + (ROW()-ROW(B$27))*30
))</f>
        <v>52444</v>
      </c>
      <c r="D250" s="52">
        <f t="shared" si="16"/>
        <v>429.46</v>
      </c>
      <c r="E250" s="52">
        <f t="shared" si="17"/>
        <v>186.5</v>
      </c>
      <c r="F250" s="52">
        <f t="shared" si="18"/>
        <v>242.95999999999998</v>
      </c>
      <c r="G250" s="293">
        <f t="shared" si="19"/>
        <v>44516.639999999999</v>
      </c>
      <c r="H250" s="293"/>
      <c r="I250" s="53"/>
      <c r="K250" s="53"/>
    </row>
    <row r="251" spans="2:11" ht="20" customHeight="1" x14ac:dyDescent="0.35">
      <c r="B251" s="50">
        <f t="shared" si="15"/>
        <v>225</v>
      </c>
      <c r="C251" s="55" cm="1">
        <f t="array" ref="C251">IF(ROW()-ROW(B$27)+1 &gt; $D$19, "",
_xlfn.SWITCH($D$15,
  "Monthly", EDATE($D$16, ROW()-ROW(B$27)),
  "Quarterly", EDATE($D$16, 3*(ROW()-ROW(B$27))),
  "Annually", EDATE($D$16, 12*(ROW()-ROW(B$27))),
  "Semi monthly", $D$16 + (ROW()-ROW(B$27))*15,
  "Bi weekly", $D$16 + (ROW()-ROW(B$27))*14,
  $D$16 + (ROW()-ROW(B$27))*30
))</f>
        <v>52475</v>
      </c>
      <c r="D251" s="52">
        <f t="shared" si="16"/>
        <v>429.46</v>
      </c>
      <c r="E251" s="52">
        <f t="shared" si="17"/>
        <v>185.49</v>
      </c>
      <c r="F251" s="52">
        <f t="shared" si="18"/>
        <v>243.96999999999997</v>
      </c>
      <c r="G251" s="293">
        <f t="shared" si="19"/>
        <v>44272.67</v>
      </c>
      <c r="H251" s="293"/>
      <c r="I251" s="53"/>
      <c r="K251" s="53"/>
    </row>
    <row r="252" spans="2:11" ht="20" customHeight="1" x14ac:dyDescent="0.35">
      <c r="B252" s="50">
        <f t="shared" si="15"/>
        <v>226</v>
      </c>
      <c r="C252" s="55" cm="1">
        <f t="array" ref="C252">IF(ROW()-ROW(B$27)+1 &gt; $D$19, "",
_xlfn.SWITCH($D$15,
  "Monthly", EDATE($D$16, ROW()-ROW(B$27)),
  "Quarterly", EDATE($D$16, 3*(ROW()-ROW(B$27))),
  "Annually", EDATE($D$16, 12*(ROW()-ROW(B$27))),
  "Semi monthly", $D$16 + (ROW()-ROW(B$27))*15,
  "Bi weekly", $D$16 + (ROW()-ROW(B$27))*14,
  $D$16 + (ROW()-ROW(B$27))*30
))</f>
        <v>52505</v>
      </c>
      <c r="D252" s="52">
        <f t="shared" si="16"/>
        <v>429.46</v>
      </c>
      <c r="E252" s="52">
        <f t="shared" si="17"/>
        <v>184.47</v>
      </c>
      <c r="F252" s="52">
        <f t="shared" si="18"/>
        <v>244.98999999999998</v>
      </c>
      <c r="G252" s="293">
        <f t="shared" si="19"/>
        <v>44027.68</v>
      </c>
      <c r="H252" s="293"/>
      <c r="I252" s="53"/>
      <c r="K252" s="53"/>
    </row>
    <row r="253" spans="2:11" ht="20" customHeight="1" x14ac:dyDescent="0.35">
      <c r="B253" s="50">
        <f t="shared" si="15"/>
        <v>227</v>
      </c>
      <c r="C253" s="55" cm="1">
        <f t="array" ref="C253">IF(ROW()-ROW(B$27)+1 &gt; $D$19, "",
_xlfn.SWITCH($D$15,
  "Monthly", EDATE($D$16, ROW()-ROW(B$27)),
  "Quarterly", EDATE($D$16, 3*(ROW()-ROW(B$27))),
  "Annually", EDATE($D$16, 12*(ROW()-ROW(B$27))),
  "Semi monthly", $D$16 + (ROW()-ROW(B$27))*15,
  "Bi weekly", $D$16 + (ROW()-ROW(B$27))*14,
  $D$16 + (ROW()-ROW(B$27))*30
))</f>
        <v>52536</v>
      </c>
      <c r="D253" s="52">
        <f t="shared" si="16"/>
        <v>429.46</v>
      </c>
      <c r="E253" s="52">
        <f t="shared" si="17"/>
        <v>183.45</v>
      </c>
      <c r="F253" s="52">
        <f t="shared" si="18"/>
        <v>246.01</v>
      </c>
      <c r="G253" s="293">
        <f t="shared" si="19"/>
        <v>43781.67</v>
      </c>
      <c r="H253" s="293"/>
      <c r="I253" s="53"/>
      <c r="K253" s="53"/>
    </row>
    <row r="254" spans="2:11" ht="20" customHeight="1" x14ac:dyDescent="0.35">
      <c r="B254" s="50">
        <f t="shared" si="15"/>
        <v>228</v>
      </c>
      <c r="C254" s="55" cm="1">
        <f t="array" ref="C254">IF(ROW()-ROW(B$27)+1 &gt; $D$19, "",
_xlfn.SWITCH($D$15,
  "Monthly", EDATE($D$16, ROW()-ROW(B$27)),
  "Quarterly", EDATE($D$16, 3*(ROW()-ROW(B$27))),
  "Annually", EDATE($D$16, 12*(ROW()-ROW(B$27))),
  "Semi monthly", $D$16 + (ROW()-ROW(B$27))*15,
  "Bi weekly", $D$16 + (ROW()-ROW(B$27))*14,
  $D$16 + (ROW()-ROW(B$27))*30
))</f>
        <v>52566</v>
      </c>
      <c r="D254" s="52">
        <f t="shared" si="16"/>
        <v>429.46</v>
      </c>
      <c r="E254" s="52">
        <f t="shared" si="17"/>
        <v>182.42</v>
      </c>
      <c r="F254" s="52">
        <f t="shared" si="18"/>
        <v>247.04</v>
      </c>
      <c r="G254" s="293">
        <f t="shared" si="19"/>
        <v>43534.63</v>
      </c>
      <c r="H254" s="293"/>
      <c r="I254" s="53"/>
      <c r="K254" s="53"/>
    </row>
    <row r="255" spans="2:11" ht="20" customHeight="1" x14ac:dyDescent="0.35">
      <c r="B255" s="50">
        <f t="shared" si="15"/>
        <v>229</v>
      </c>
      <c r="C255" s="55" cm="1">
        <f t="array" ref="C255">IF(ROW()-ROW(B$27)+1 &gt; $D$19, "",
_xlfn.SWITCH($D$15,
  "Monthly", EDATE($D$16, ROW()-ROW(B$27)),
  "Quarterly", EDATE($D$16, 3*(ROW()-ROW(B$27))),
  "Annually", EDATE($D$16, 12*(ROW()-ROW(B$27))),
  "Semi monthly", $D$16 + (ROW()-ROW(B$27))*15,
  "Bi weekly", $D$16 + (ROW()-ROW(B$27))*14,
  $D$16 + (ROW()-ROW(B$27))*30
))</f>
        <v>52597</v>
      </c>
      <c r="D255" s="52">
        <f t="shared" si="16"/>
        <v>429.46</v>
      </c>
      <c r="E255" s="52">
        <f t="shared" si="17"/>
        <v>181.39</v>
      </c>
      <c r="F255" s="52">
        <f t="shared" si="18"/>
        <v>248.07</v>
      </c>
      <c r="G255" s="293">
        <f t="shared" si="19"/>
        <v>43286.559999999998</v>
      </c>
      <c r="H255" s="293"/>
      <c r="I255" s="53"/>
      <c r="K255" s="53"/>
    </row>
    <row r="256" spans="2:11" ht="20" customHeight="1" x14ac:dyDescent="0.35">
      <c r="B256" s="50">
        <f t="shared" si="15"/>
        <v>230</v>
      </c>
      <c r="C256" s="55" cm="1">
        <f t="array" ref="C256">IF(ROW()-ROW(B$27)+1 &gt; $D$19, "",
_xlfn.SWITCH($D$15,
  "Monthly", EDATE($D$16, ROW()-ROW(B$27)),
  "Quarterly", EDATE($D$16, 3*(ROW()-ROW(B$27))),
  "Annually", EDATE($D$16, 12*(ROW()-ROW(B$27))),
  "Semi monthly", $D$16 + (ROW()-ROW(B$27))*15,
  "Bi weekly", $D$16 + (ROW()-ROW(B$27))*14,
  $D$16 + (ROW()-ROW(B$27))*30
))</f>
        <v>52628</v>
      </c>
      <c r="D256" s="52">
        <f t="shared" si="16"/>
        <v>429.46</v>
      </c>
      <c r="E256" s="52">
        <f t="shared" si="17"/>
        <v>180.36</v>
      </c>
      <c r="F256" s="52">
        <f t="shared" si="18"/>
        <v>249.09999999999997</v>
      </c>
      <c r="G256" s="293">
        <f t="shared" si="19"/>
        <v>43037.46</v>
      </c>
      <c r="H256" s="293"/>
      <c r="I256" s="53"/>
      <c r="K256" s="53"/>
    </row>
    <row r="257" spans="2:11" ht="20" customHeight="1" x14ac:dyDescent="0.35">
      <c r="B257" s="50">
        <f t="shared" si="15"/>
        <v>231</v>
      </c>
      <c r="C257" s="55" cm="1">
        <f t="array" ref="C257">IF(ROW()-ROW(B$27)+1 &gt; $D$19, "",
_xlfn.SWITCH($D$15,
  "Monthly", EDATE($D$16, ROW()-ROW(B$27)),
  "Quarterly", EDATE($D$16, 3*(ROW()-ROW(B$27))),
  "Annually", EDATE($D$16, 12*(ROW()-ROW(B$27))),
  "Semi monthly", $D$16 + (ROW()-ROW(B$27))*15,
  "Bi weekly", $D$16 + (ROW()-ROW(B$27))*14,
  $D$16 + (ROW()-ROW(B$27))*30
))</f>
        <v>52657</v>
      </c>
      <c r="D257" s="52">
        <f t="shared" si="16"/>
        <v>429.46</v>
      </c>
      <c r="E257" s="52">
        <f t="shared" si="17"/>
        <v>179.32</v>
      </c>
      <c r="F257" s="52">
        <f t="shared" si="18"/>
        <v>250.14</v>
      </c>
      <c r="G257" s="293">
        <f t="shared" si="19"/>
        <v>42787.32</v>
      </c>
      <c r="H257" s="293"/>
      <c r="I257" s="53"/>
      <c r="K257" s="53"/>
    </row>
    <row r="258" spans="2:11" ht="20" customHeight="1" x14ac:dyDescent="0.35">
      <c r="B258" s="50">
        <f t="shared" si="15"/>
        <v>232</v>
      </c>
      <c r="C258" s="55" cm="1">
        <f t="array" ref="C258">IF(ROW()-ROW(B$27)+1 &gt; $D$19, "",
_xlfn.SWITCH($D$15,
  "Monthly", EDATE($D$16, ROW()-ROW(B$27)),
  "Quarterly", EDATE($D$16, 3*(ROW()-ROW(B$27))),
  "Annually", EDATE($D$16, 12*(ROW()-ROW(B$27))),
  "Semi monthly", $D$16 + (ROW()-ROW(B$27))*15,
  "Bi weekly", $D$16 + (ROW()-ROW(B$27))*14,
  $D$16 + (ROW()-ROW(B$27))*30
))</f>
        <v>52688</v>
      </c>
      <c r="D258" s="52">
        <f t="shared" si="16"/>
        <v>429.46</v>
      </c>
      <c r="E258" s="52">
        <f t="shared" si="17"/>
        <v>178.28</v>
      </c>
      <c r="F258" s="52">
        <f t="shared" si="18"/>
        <v>251.17999999999998</v>
      </c>
      <c r="G258" s="293">
        <f t="shared" si="19"/>
        <v>42536.14</v>
      </c>
      <c r="H258" s="293"/>
      <c r="I258" s="53"/>
      <c r="K258" s="53"/>
    </row>
    <row r="259" spans="2:11" ht="20" customHeight="1" x14ac:dyDescent="0.35">
      <c r="B259" s="50">
        <f t="shared" si="15"/>
        <v>233</v>
      </c>
      <c r="C259" s="55" cm="1">
        <f t="array" ref="C259">IF(ROW()-ROW(B$27)+1 &gt; $D$19, "",
_xlfn.SWITCH($D$15,
  "Monthly", EDATE($D$16, ROW()-ROW(B$27)),
  "Quarterly", EDATE($D$16, 3*(ROW()-ROW(B$27))),
  "Annually", EDATE($D$16, 12*(ROW()-ROW(B$27))),
  "Semi monthly", $D$16 + (ROW()-ROW(B$27))*15,
  "Bi weekly", $D$16 + (ROW()-ROW(B$27))*14,
  $D$16 + (ROW()-ROW(B$27))*30
))</f>
        <v>52718</v>
      </c>
      <c r="D259" s="52">
        <f t="shared" si="16"/>
        <v>429.46</v>
      </c>
      <c r="E259" s="52">
        <f t="shared" si="17"/>
        <v>177.23</v>
      </c>
      <c r="F259" s="52">
        <f t="shared" si="18"/>
        <v>252.23</v>
      </c>
      <c r="G259" s="293">
        <f t="shared" si="19"/>
        <v>42283.91</v>
      </c>
      <c r="H259" s="293"/>
      <c r="I259" s="53"/>
      <c r="K259" s="53"/>
    </row>
    <row r="260" spans="2:11" ht="20" customHeight="1" x14ac:dyDescent="0.35">
      <c r="B260" s="50">
        <f t="shared" si="15"/>
        <v>234</v>
      </c>
      <c r="C260" s="55" cm="1">
        <f t="array" ref="C260">IF(ROW()-ROW(B$27)+1 &gt; $D$19, "",
_xlfn.SWITCH($D$15,
  "Monthly", EDATE($D$16, ROW()-ROW(B$27)),
  "Quarterly", EDATE($D$16, 3*(ROW()-ROW(B$27))),
  "Annually", EDATE($D$16, 12*(ROW()-ROW(B$27))),
  "Semi monthly", $D$16 + (ROW()-ROW(B$27))*15,
  "Bi weekly", $D$16 + (ROW()-ROW(B$27))*14,
  $D$16 + (ROW()-ROW(B$27))*30
))</f>
        <v>52749</v>
      </c>
      <c r="D260" s="52">
        <f t="shared" si="16"/>
        <v>429.46</v>
      </c>
      <c r="E260" s="52">
        <f t="shared" si="17"/>
        <v>176.18</v>
      </c>
      <c r="F260" s="52">
        <f t="shared" si="18"/>
        <v>253.27999999999997</v>
      </c>
      <c r="G260" s="293">
        <f t="shared" si="19"/>
        <v>42030.63</v>
      </c>
      <c r="H260" s="293"/>
      <c r="I260" s="53"/>
      <c r="K260" s="53"/>
    </row>
    <row r="261" spans="2:11" ht="20" customHeight="1" x14ac:dyDescent="0.35">
      <c r="B261" s="50">
        <f t="shared" si="15"/>
        <v>235</v>
      </c>
      <c r="C261" s="55" cm="1">
        <f t="array" ref="C261">IF(ROW()-ROW(B$27)+1 &gt; $D$19, "",
_xlfn.SWITCH($D$15,
  "Monthly", EDATE($D$16, ROW()-ROW(B$27)),
  "Quarterly", EDATE($D$16, 3*(ROW()-ROW(B$27))),
  "Annually", EDATE($D$16, 12*(ROW()-ROW(B$27))),
  "Semi monthly", $D$16 + (ROW()-ROW(B$27))*15,
  "Bi weekly", $D$16 + (ROW()-ROW(B$27))*14,
  $D$16 + (ROW()-ROW(B$27))*30
))</f>
        <v>52779</v>
      </c>
      <c r="D261" s="52">
        <f t="shared" si="16"/>
        <v>429.46</v>
      </c>
      <c r="E261" s="52">
        <f t="shared" si="17"/>
        <v>175.13</v>
      </c>
      <c r="F261" s="52">
        <f t="shared" si="18"/>
        <v>254.32999999999998</v>
      </c>
      <c r="G261" s="293">
        <f t="shared" si="19"/>
        <v>41776.300000000003</v>
      </c>
      <c r="H261" s="293"/>
      <c r="I261" s="53"/>
      <c r="K261" s="53"/>
    </row>
    <row r="262" spans="2:11" ht="20" customHeight="1" x14ac:dyDescent="0.35">
      <c r="B262" s="50">
        <f t="shared" si="15"/>
        <v>236</v>
      </c>
      <c r="C262" s="55" cm="1">
        <f t="array" ref="C262">IF(ROW()-ROW(B$27)+1 &gt; $D$19, "",
_xlfn.SWITCH($D$15,
  "Monthly", EDATE($D$16, ROW()-ROW(B$27)),
  "Quarterly", EDATE($D$16, 3*(ROW()-ROW(B$27))),
  "Annually", EDATE($D$16, 12*(ROW()-ROW(B$27))),
  "Semi monthly", $D$16 + (ROW()-ROW(B$27))*15,
  "Bi weekly", $D$16 + (ROW()-ROW(B$27))*14,
  $D$16 + (ROW()-ROW(B$27))*30
))</f>
        <v>52810</v>
      </c>
      <c r="D262" s="52">
        <f t="shared" si="16"/>
        <v>429.46</v>
      </c>
      <c r="E262" s="52">
        <f t="shared" si="17"/>
        <v>174.07</v>
      </c>
      <c r="F262" s="52">
        <f t="shared" si="18"/>
        <v>255.39</v>
      </c>
      <c r="G262" s="293">
        <f t="shared" si="19"/>
        <v>41520.910000000003</v>
      </c>
      <c r="H262" s="293"/>
      <c r="I262" s="53"/>
      <c r="K262" s="53"/>
    </row>
    <row r="263" spans="2:11" ht="20" customHeight="1" x14ac:dyDescent="0.35">
      <c r="B263" s="50">
        <f t="shared" si="15"/>
        <v>237</v>
      </c>
      <c r="C263" s="55" cm="1">
        <f t="array" ref="C263">IF(ROW()-ROW(B$27)+1 &gt; $D$19, "",
_xlfn.SWITCH($D$15,
  "Monthly", EDATE($D$16, ROW()-ROW(B$27)),
  "Quarterly", EDATE($D$16, 3*(ROW()-ROW(B$27))),
  "Annually", EDATE($D$16, 12*(ROW()-ROW(B$27))),
  "Semi monthly", $D$16 + (ROW()-ROW(B$27))*15,
  "Bi weekly", $D$16 + (ROW()-ROW(B$27))*14,
  $D$16 + (ROW()-ROW(B$27))*30
))</f>
        <v>52841</v>
      </c>
      <c r="D263" s="52">
        <f t="shared" si="16"/>
        <v>429.46</v>
      </c>
      <c r="E263" s="52">
        <f t="shared" si="17"/>
        <v>173</v>
      </c>
      <c r="F263" s="52">
        <f t="shared" si="18"/>
        <v>256.45999999999998</v>
      </c>
      <c r="G263" s="293">
        <f t="shared" si="19"/>
        <v>41264.449999999997</v>
      </c>
      <c r="H263" s="293"/>
      <c r="I263" s="53"/>
      <c r="K263" s="53"/>
    </row>
    <row r="264" spans="2:11" ht="20" customHeight="1" x14ac:dyDescent="0.35">
      <c r="B264" s="50">
        <f t="shared" si="15"/>
        <v>238</v>
      </c>
      <c r="C264" s="55" cm="1">
        <f t="array" ref="C264">IF(ROW()-ROW(B$27)+1 &gt; $D$19, "",
_xlfn.SWITCH($D$15,
  "Monthly", EDATE($D$16, ROW()-ROW(B$27)),
  "Quarterly", EDATE($D$16, 3*(ROW()-ROW(B$27))),
  "Annually", EDATE($D$16, 12*(ROW()-ROW(B$27))),
  "Semi monthly", $D$16 + (ROW()-ROW(B$27))*15,
  "Bi weekly", $D$16 + (ROW()-ROW(B$27))*14,
  $D$16 + (ROW()-ROW(B$27))*30
))</f>
        <v>52871</v>
      </c>
      <c r="D264" s="52">
        <f t="shared" si="16"/>
        <v>429.46</v>
      </c>
      <c r="E264" s="52">
        <f t="shared" si="17"/>
        <v>171.94</v>
      </c>
      <c r="F264" s="52">
        <f t="shared" si="18"/>
        <v>257.52</v>
      </c>
      <c r="G264" s="293">
        <f t="shared" si="19"/>
        <v>41006.93</v>
      </c>
      <c r="H264" s="293"/>
      <c r="I264" s="53"/>
      <c r="K264" s="53"/>
    </row>
    <row r="265" spans="2:11" ht="20" customHeight="1" x14ac:dyDescent="0.35">
      <c r="B265" s="50">
        <f t="shared" si="15"/>
        <v>239</v>
      </c>
      <c r="C265" s="55" cm="1">
        <f t="array" ref="C265">IF(ROW()-ROW(B$27)+1 &gt; $D$19, "",
_xlfn.SWITCH($D$15,
  "Monthly", EDATE($D$16, ROW()-ROW(B$27)),
  "Quarterly", EDATE($D$16, 3*(ROW()-ROW(B$27))),
  "Annually", EDATE($D$16, 12*(ROW()-ROW(B$27))),
  "Semi monthly", $D$16 + (ROW()-ROW(B$27))*15,
  "Bi weekly", $D$16 + (ROW()-ROW(B$27))*14,
  $D$16 + (ROW()-ROW(B$27))*30
))</f>
        <v>52902</v>
      </c>
      <c r="D265" s="52">
        <f t="shared" si="16"/>
        <v>429.46</v>
      </c>
      <c r="E265" s="52">
        <f t="shared" si="17"/>
        <v>170.86</v>
      </c>
      <c r="F265" s="52">
        <f t="shared" si="18"/>
        <v>258.59999999999997</v>
      </c>
      <c r="G265" s="293">
        <f t="shared" si="19"/>
        <v>40748.33</v>
      </c>
      <c r="H265" s="293"/>
      <c r="I265" s="53"/>
      <c r="K265" s="53"/>
    </row>
    <row r="266" spans="2:11" ht="20" customHeight="1" x14ac:dyDescent="0.35">
      <c r="B266" s="50">
        <f t="shared" si="15"/>
        <v>240</v>
      </c>
      <c r="C266" s="55" cm="1">
        <f t="array" ref="C266">IF(ROW()-ROW(B$27)+1 &gt; $D$19, "",
_xlfn.SWITCH($D$15,
  "Monthly", EDATE($D$16, ROW()-ROW(B$27)),
  "Quarterly", EDATE($D$16, 3*(ROW()-ROW(B$27))),
  "Annually", EDATE($D$16, 12*(ROW()-ROW(B$27))),
  "Semi monthly", $D$16 + (ROW()-ROW(B$27))*15,
  "Bi weekly", $D$16 + (ROW()-ROW(B$27))*14,
  $D$16 + (ROW()-ROW(B$27))*30
))</f>
        <v>52932</v>
      </c>
      <c r="D266" s="52">
        <f t="shared" si="16"/>
        <v>429.46</v>
      </c>
      <c r="E266" s="52">
        <f t="shared" si="17"/>
        <v>169.78</v>
      </c>
      <c r="F266" s="52">
        <f t="shared" si="18"/>
        <v>259.67999999999995</v>
      </c>
      <c r="G266" s="293">
        <f t="shared" si="19"/>
        <v>40488.65</v>
      </c>
      <c r="H266" s="293"/>
      <c r="I266" s="53"/>
      <c r="K266" s="53"/>
    </row>
    <row r="267" spans="2:11" ht="20" customHeight="1" x14ac:dyDescent="0.35">
      <c r="B267" s="50">
        <f t="shared" si="15"/>
        <v>241</v>
      </c>
      <c r="C267" s="55" cm="1">
        <f t="array" ref="C267">IF(ROW()-ROW(B$27)+1 &gt; $D$19, "",
_xlfn.SWITCH($D$15,
  "Monthly", EDATE($D$16, ROW()-ROW(B$27)),
  "Quarterly", EDATE($D$16, 3*(ROW()-ROW(B$27))),
  "Annually", EDATE($D$16, 12*(ROW()-ROW(B$27))),
  "Semi monthly", $D$16 + (ROW()-ROW(B$27))*15,
  "Bi weekly", $D$16 + (ROW()-ROW(B$27))*14,
  $D$16 + (ROW()-ROW(B$27))*30
))</f>
        <v>52963</v>
      </c>
      <c r="D267" s="52">
        <f t="shared" si="16"/>
        <v>429.46</v>
      </c>
      <c r="E267" s="52">
        <f t="shared" si="17"/>
        <v>168.7</v>
      </c>
      <c r="F267" s="52">
        <f t="shared" si="18"/>
        <v>260.76</v>
      </c>
      <c r="G267" s="293">
        <f t="shared" si="19"/>
        <v>40227.89</v>
      </c>
      <c r="H267" s="293"/>
      <c r="I267" s="53"/>
      <c r="K267" s="53"/>
    </row>
    <row r="268" spans="2:11" ht="20" customHeight="1" x14ac:dyDescent="0.35">
      <c r="B268" s="50">
        <f t="shared" si="15"/>
        <v>242</v>
      </c>
      <c r="C268" s="55" cm="1">
        <f t="array" ref="C268">IF(ROW()-ROW(B$27)+1 &gt; $D$19, "",
_xlfn.SWITCH($D$15,
  "Monthly", EDATE($D$16, ROW()-ROW(B$27)),
  "Quarterly", EDATE($D$16, 3*(ROW()-ROW(B$27))),
  "Annually", EDATE($D$16, 12*(ROW()-ROW(B$27))),
  "Semi monthly", $D$16 + (ROW()-ROW(B$27))*15,
  "Bi weekly", $D$16 + (ROW()-ROW(B$27))*14,
  $D$16 + (ROW()-ROW(B$27))*30
))</f>
        <v>52994</v>
      </c>
      <c r="D268" s="52">
        <f t="shared" si="16"/>
        <v>429.46</v>
      </c>
      <c r="E268" s="52">
        <f t="shared" si="17"/>
        <v>167.62</v>
      </c>
      <c r="F268" s="52">
        <f t="shared" si="18"/>
        <v>261.83999999999997</v>
      </c>
      <c r="G268" s="293">
        <f t="shared" si="19"/>
        <v>39966.050000000003</v>
      </c>
      <c r="H268" s="293"/>
      <c r="I268" s="53"/>
      <c r="K268" s="53"/>
    </row>
    <row r="269" spans="2:11" ht="20" customHeight="1" x14ac:dyDescent="0.35">
      <c r="B269" s="50">
        <f t="shared" si="15"/>
        <v>243</v>
      </c>
      <c r="C269" s="55" cm="1">
        <f t="array" ref="C269">IF(ROW()-ROW(B$27)+1 &gt; $D$19, "",
_xlfn.SWITCH($D$15,
  "Monthly", EDATE($D$16, ROW()-ROW(B$27)),
  "Quarterly", EDATE($D$16, 3*(ROW()-ROW(B$27))),
  "Annually", EDATE($D$16, 12*(ROW()-ROW(B$27))),
  "Semi monthly", $D$16 + (ROW()-ROW(B$27))*15,
  "Bi weekly", $D$16 + (ROW()-ROW(B$27))*14,
  $D$16 + (ROW()-ROW(B$27))*30
))</f>
        <v>53022</v>
      </c>
      <c r="D269" s="52">
        <f t="shared" si="16"/>
        <v>429.46</v>
      </c>
      <c r="E269" s="52">
        <f t="shared" si="17"/>
        <v>166.53</v>
      </c>
      <c r="F269" s="52">
        <f t="shared" si="18"/>
        <v>262.92999999999995</v>
      </c>
      <c r="G269" s="293">
        <f t="shared" si="19"/>
        <v>39703.120000000003</v>
      </c>
      <c r="H269" s="293"/>
      <c r="I269" s="53"/>
      <c r="K269" s="53"/>
    </row>
    <row r="270" spans="2:11" ht="20" customHeight="1" x14ac:dyDescent="0.35">
      <c r="B270" s="50">
        <f t="shared" si="15"/>
        <v>244</v>
      </c>
      <c r="C270" s="55" cm="1">
        <f t="array" ref="C270">IF(ROW()-ROW(B$27)+1 &gt; $D$19, "",
_xlfn.SWITCH($D$15,
  "Monthly", EDATE($D$16, ROW()-ROW(B$27)),
  "Quarterly", EDATE($D$16, 3*(ROW()-ROW(B$27))),
  "Annually", EDATE($D$16, 12*(ROW()-ROW(B$27))),
  "Semi monthly", $D$16 + (ROW()-ROW(B$27))*15,
  "Bi weekly", $D$16 + (ROW()-ROW(B$27))*14,
  $D$16 + (ROW()-ROW(B$27))*30
))</f>
        <v>53053</v>
      </c>
      <c r="D270" s="52">
        <f t="shared" si="16"/>
        <v>429.46</v>
      </c>
      <c r="E270" s="52">
        <f t="shared" si="17"/>
        <v>165.43</v>
      </c>
      <c r="F270" s="52">
        <f t="shared" si="18"/>
        <v>264.02999999999997</v>
      </c>
      <c r="G270" s="293">
        <f t="shared" si="19"/>
        <v>39439.089999999997</v>
      </c>
      <c r="H270" s="293"/>
      <c r="I270" s="53"/>
      <c r="K270" s="53"/>
    </row>
    <row r="271" spans="2:11" ht="20" customHeight="1" x14ac:dyDescent="0.35">
      <c r="B271" s="50">
        <f t="shared" si="15"/>
        <v>245</v>
      </c>
      <c r="C271" s="55" cm="1">
        <f t="array" ref="C271">IF(ROW()-ROW(B$27)+1 &gt; $D$19, "",
_xlfn.SWITCH($D$15,
  "Monthly", EDATE($D$16, ROW()-ROW(B$27)),
  "Quarterly", EDATE($D$16, 3*(ROW()-ROW(B$27))),
  "Annually", EDATE($D$16, 12*(ROW()-ROW(B$27))),
  "Semi monthly", $D$16 + (ROW()-ROW(B$27))*15,
  "Bi weekly", $D$16 + (ROW()-ROW(B$27))*14,
  $D$16 + (ROW()-ROW(B$27))*30
))</f>
        <v>53083</v>
      </c>
      <c r="D271" s="52">
        <f t="shared" si="16"/>
        <v>429.46</v>
      </c>
      <c r="E271" s="52">
        <f t="shared" si="17"/>
        <v>164.33</v>
      </c>
      <c r="F271" s="52">
        <f t="shared" si="18"/>
        <v>265.13</v>
      </c>
      <c r="G271" s="293">
        <f t="shared" si="19"/>
        <v>39173.96</v>
      </c>
      <c r="H271" s="293"/>
      <c r="I271" s="53"/>
      <c r="K271" s="53"/>
    </row>
    <row r="272" spans="2:11" ht="20" customHeight="1" x14ac:dyDescent="0.35">
      <c r="B272" s="50">
        <f t="shared" si="15"/>
        <v>246</v>
      </c>
      <c r="C272" s="55" cm="1">
        <f t="array" ref="C272">IF(ROW()-ROW(B$27)+1 &gt; $D$19, "",
_xlfn.SWITCH($D$15,
  "Monthly", EDATE($D$16, ROW()-ROW(B$27)),
  "Quarterly", EDATE($D$16, 3*(ROW()-ROW(B$27))),
  "Annually", EDATE($D$16, 12*(ROW()-ROW(B$27))),
  "Semi monthly", $D$16 + (ROW()-ROW(B$27))*15,
  "Bi weekly", $D$16 + (ROW()-ROW(B$27))*14,
  $D$16 + (ROW()-ROW(B$27))*30
))</f>
        <v>53114</v>
      </c>
      <c r="D272" s="52">
        <f t="shared" si="16"/>
        <v>429.46</v>
      </c>
      <c r="E272" s="52">
        <f t="shared" si="17"/>
        <v>163.22</v>
      </c>
      <c r="F272" s="52">
        <f t="shared" si="18"/>
        <v>266.24</v>
      </c>
      <c r="G272" s="293">
        <f t="shared" si="19"/>
        <v>38907.72</v>
      </c>
      <c r="H272" s="293"/>
      <c r="I272" s="53"/>
      <c r="K272" s="53"/>
    </row>
    <row r="273" spans="2:11" ht="20" customHeight="1" x14ac:dyDescent="0.35">
      <c r="B273" s="50">
        <f t="shared" si="15"/>
        <v>247</v>
      </c>
      <c r="C273" s="55" cm="1">
        <f t="array" ref="C273">IF(ROW()-ROW(B$27)+1 &gt; $D$19, "",
_xlfn.SWITCH($D$15,
  "Monthly", EDATE($D$16, ROW()-ROW(B$27)),
  "Quarterly", EDATE($D$16, 3*(ROW()-ROW(B$27))),
  "Annually", EDATE($D$16, 12*(ROW()-ROW(B$27))),
  "Semi monthly", $D$16 + (ROW()-ROW(B$27))*15,
  "Bi weekly", $D$16 + (ROW()-ROW(B$27))*14,
  $D$16 + (ROW()-ROW(B$27))*30
))</f>
        <v>53144</v>
      </c>
      <c r="D273" s="52">
        <f t="shared" si="16"/>
        <v>429.46</v>
      </c>
      <c r="E273" s="52">
        <f t="shared" si="17"/>
        <v>162.12</v>
      </c>
      <c r="F273" s="52">
        <f t="shared" si="18"/>
        <v>267.33999999999997</v>
      </c>
      <c r="G273" s="293">
        <f t="shared" si="19"/>
        <v>38640.379999999997</v>
      </c>
      <c r="H273" s="293"/>
      <c r="I273" s="53"/>
      <c r="K273" s="53"/>
    </row>
    <row r="274" spans="2:11" ht="20" customHeight="1" x14ac:dyDescent="0.35">
      <c r="B274" s="50">
        <f t="shared" si="15"/>
        <v>248</v>
      </c>
      <c r="C274" s="55" cm="1">
        <f t="array" ref="C274">IF(ROW()-ROW(B$27)+1 &gt; $D$19, "",
_xlfn.SWITCH($D$15,
  "Monthly", EDATE($D$16, ROW()-ROW(B$27)),
  "Quarterly", EDATE($D$16, 3*(ROW()-ROW(B$27))),
  "Annually", EDATE($D$16, 12*(ROW()-ROW(B$27))),
  "Semi monthly", $D$16 + (ROW()-ROW(B$27))*15,
  "Bi weekly", $D$16 + (ROW()-ROW(B$27))*14,
  $D$16 + (ROW()-ROW(B$27))*30
))</f>
        <v>53175</v>
      </c>
      <c r="D274" s="52">
        <f t="shared" si="16"/>
        <v>429.46</v>
      </c>
      <c r="E274" s="52">
        <f t="shared" si="17"/>
        <v>161</v>
      </c>
      <c r="F274" s="52">
        <f t="shared" si="18"/>
        <v>268.45999999999998</v>
      </c>
      <c r="G274" s="293">
        <f t="shared" si="19"/>
        <v>38371.919999999998</v>
      </c>
      <c r="H274" s="293"/>
      <c r="I274" s="53"/>
      <c r="K274" s="53"/>
    </row>
    <row r="275" spans="2:11" ht="20" customHeight="1" x14ac:dyDescent="0.35">
      <c r="B275" s="50">
        <f t="shared" si="15"/>
        <v>249</v>
      </c>
      <c r="C275" s="55" cm="1">
        <f t="array" ref="C275">IF(ROW()-ROW(B$27)+1 &gt; $D$19, "",
_xlfn.SWITCH($D$15,
  "Monthly", EDATE($D$16, ROW()-ROW(B$27)),
  "Quarterly", EDATE($D$16, 3*(ROW()-ROW(B$27))),
  "Annually", EDATE($D$16, 12*(ROW()-ROW(B$27))),
  "Semi monthly", $D$16 + (ROW()-ROW(B$27))*15,
  "Bi weekly", $D$16 + (ROW()-ROW(B$27))*14,
  $D$16 + (ROW()-ROW(B$27))*30
))</f>
        <v>53206</v>
      </c>
      <c r="D275" s="52">
        <f t="shared" si="16"/>
        <v>429.46</v>
      </c>
      <c r="E275" s="52">
        <f t="shared" si="17"/>
        <v>159.88</v>
      </c>
      <c r="F275" s="52">
        <f t="shared" si="18"/>
        <v>269.58</v>
      </c>
      <c r="G275" s="293">
        <f t="shared" si="19"/>
        <v>38102.339999999997</v>
      </c>
      <c r="H275" s="293"/>
      <c r="I275" s="53"/>
      <c r="K275" s="53"/>
    </row>
    <row r="276" spans="2:11" ht="20" customHeight="1" x14ac:dyDescent="0.35">
      <c r="B276" s="50">
        <f t="shared" si="15"/>
        <v>250</v>
      </c>
      <c r="C276" s="55" cm="1">
        <f t="array" ref="C276">IF(ROW()-ROW(B$27)+1 &gt; $D$19, "",
_xlfn.SWITCH($D$15,
  "Monthly", EDATE($D$16, ROW()-ROW(B$27)),
  "Quarterly", EDATE($D$16, 3*(ROW()-ROW(B$27))),
  "Annually", EDATE($D$16, 12*(ROW()-ROW(B$27))),
  "Semi monthly", $D$16 + (ROW()-ROW(B$27))*15,
  "Bi weekly", $D$16 + (ROW()-ROW(B$27))*14,
  $D$16 + (ROW()-ROW(B$27))*30
))</f>
        <v>53236</v>
      </c>
      <c r="D276" s="52">
        <f t="shared" si="16"/>
        <v>429.46</v>
      </c>
      <c r="E276" s="52">
        <f t="shared" si="17"/>
        <v>158.76</v>
      </c>
      <c r="F276" s="52">
        <f t="shared" si="18"/>
        <v>270.7</v>
      </c>
      <c r="G276" s="293">
        <f t="shared" si="19"/>
        <v>37831.64</v>
      </c>
      <c r="H276" s="293"/>
      <c r="I276" s="53"/>
      <c r="K276" s="53"/>
    </row>
    <row r="277" spans="2:11" ht="20" customHeight="1" x14ac:dyDescent="0.35">
      <c r="B277" s="50">
        <f t="shared" si="15"/>
        <v>251</v>
      </c>
      <c r="C277" s="55" cm="1">
        <f t="array" ref="C277">IF(ROW()-ROW(B$27)+1 &gt; $D$19, "",
_xlfn.SWITCH($D$15,
  "Monthly", EDATE($D$16, ROW()-ROW(B$27)),
  "Quarterly", EDATE($D$16, 3*(ROW()-ROW(B$27))),
  "Annually", EDATE($D$16, 12*(ROW()-ROW(B$27))),
  "Semi monthly", $D$16 + (ROW()-ROW(B$27))*15,
  "Bi weekly", $D$16 + (ROW()-ROW(B$27))*14,
  $D$16 + (ROW()-ROW(B$27))*30
))</f>
        <v>53267</v>
      </c>
      <c r="D277" s="52">
        <f t="shared" si="16"/>
        <v>429.46</v>
      </c>
      <c r="E277" s="52">
        <f t="shared" si="17"/>
        <v>157.63</v>
      </c>
      <c r="F277" s="52">
        <f t="shared" si="18"/>
        <v>271.83</v>
      </c>
      <c r="G277" s="293">
        <f t="shared" si="19"/>
        <v>37559.81</v>
      </c>
      <c r="H277" s="293"/>
      <c r="I277" s="53"/>
      <c r="K277" s="53"/>
    </row>
    <row r="278" spans="2:11" ht="20" customHeight="1" x14ac:dyDescent="0.35">
      <c r="B278" s="50">
        <f t="shared" si="15"/>
        <v>252</v>
      </c>
      <c r="C278" s="55" cm="1">
        <f t="array" ref="C278">IF(ROW()-ROW(B$27)+1 &gt; $D$19, "",
_xlfn.SWITCH($D$15,
  "Monthly", EDATE($D$16, ROW()-ROW(B$27)),
  "Quarterly", EDATE($D$16, 3*(ROW()-ROW(B$27))),
  "Annually", EDATE($D$16, 12*(ROW()-ROW(B$27))),
  "Semi monthly", $D$16 + (ROW()-ROW(B$27))*15,
  "Bi weekly", $D$16 + (ROW()-ROW(B$27))*14,
  $D$16 + (ROW()-ROW(B$27))*30
))</f>
        <v>53297</v>
      </c>
      <c r="D278" s="52">
        <f t="shared" si="16"/>
        <v>429.46</v>
      </c>
      <c r="E278" s="52">
        <f t="shared" si="17"/>
        <v>156.5</v>
      </c>
      <c r="F278" s="52">
        <f t="shared" si="18"/>
        <v>272.95999999999998</v>
      </c>
      <c r="G278" s="293">
        <f t="shared" si="19"/>
        <v>37286.85</v>
      </c>
      <c r="H278" s="293"/>
      <c r="I278" s="53"/>
      <c r="K278" s="53"/>
    </row>
    <row r="279" spans="2:11" ht="20" customHeight="1" x14ac:dyDescent="0.35">
      <c r="B279" s="50">
        <f t="shared" si="15"/>
        <v>253</v>
      </c>
      <c r="C279" s="55" cm="1">
        <f t="array" ref="C279">IF(ROW()-ROW(B$27)+1 &gt; $D$19, "",
_xlfn.SWITCH($D$15,
  "Monthly", EDATE($D$16, ROW()-ROW(B$27)),
  "Quarterly", EDATE($D$16, 3*(ROW()-ROW(B$27))),
  "Annually", EDATE($D$16, 12*(ROW()-ROW(B$27))),
  "Semi monthly", $D$16 + (ROW()-ROW(B$27))*15,
  "Bi weekly", $D$16 + (ROW()-ROW(B$27))*14,
  $D$16 + (ROW()-ROW(B$27))*30
))</f>
        <v>53328</v>
      </c>
      <c r="D279" s="52">
        <f t="shared" si="16"/>
        <v>429.46</v>
      </c>
      <c r="E279" s="52">
        <f t="shared" si="17"/>
        <v>155.36000000000001</v>
      </c>
      <c r="F279" s="52">
        <f t="shared" si="18"/>
        <v>274.09999999999997</v>
      </c>
      <c r="G279" s="293">
        <f t="shared" si="19"/>
        <v>37012.75</v>
      </c>
      <c r="H279" s="293"/>
      <c r="I279" s="53"/>
      <c r="K279" s="53"/>
    </row>
    <row r="280" spans="2:11" ht="20" customHeight="1" x14ac:dyDescent="0.35">
      <c r="B280" s="50">
        <f t="shared" si="15"/>
        <v>254</v>
      </c>
      <c r="C280" s="55" cm="1">
        <f t="array" ref="C280">IF(ROW()-ROW(B$27)+1 &gt; $D$19, "",
_xlfn.SWITCH($D$15,
  "Monthly", EDATE($D$16, ROW()-ROW(B$27)),
  "Quarterly", EDATE($D$16, 3*(ROW()-ROW(B$27))),
  "Annually", EDATE($D$16, 12*(ROW()-ROW(B$27))),
  "Semi monthly", $D$16 + (ROW()-ROW(B$27))*15,
  "Bi weekly", $D$16 + (ROW()-ROW(B$27))*14,
  $D$16 + (ROW()-ROW(B$27))*30
))</f>
        <v>53359</v>
      </c>
      <c r="D280" s="52">
        <f t="shared" si="16"/>
        <v>429.46</v>
      </c>
      <c r="E280" s="52">
        <f t="shared" si="17"/>
        <v>154.22</v>
      </c>
      <c r="F280" s="52">
        <f t="shared" si="18"/>
        <v>275.24</v>
      </c>
      <c r="G280" s="293">
        <f t="shared" si="19"/>
        <v>36737.51</v>
      </c>
      <c r="H280" s="293"/>
      <c r="I280" s="53"/>
      <c r="K280" s="53"/>
    </row>
    <row r="281" spans="2:11" ht="20" customHeight="1" x14ac:dyDescent="0.35">
      <c r="B281" s="50">
        <f t="shared" si="15"/>
        <v>255</v>
      </c>
      <c r="C281" s="55" cm="1">
        <f t="array" ref="C281">IF(ROW()-ROW(B$27)+1 &gt; $D$19, "",
_xlfn.SWITCH($D$15,
  "Monthly", EDATE($D$16, ROW()-ROW(B$27)),
  "Quarterly", EDATE($D$16, 3*(ROW()-ROW(B$27))),
  "Annually", EDATE($D$16, 12*(ROW()-ROW(B$27))),
  "Semi monthly", $D$16 + (ROW()-ROW(B$27))*15,
  "Bi weekly", $D$16 + (ROW()-ROW(B$27))*14,
  $D$16 + (ROW()-ROW(B$27))*30
))</f>
        <v>53387</v>
      </c>
      <c r="D281" s="52">
        <f t="shared" si="16"/>
        <v>429.46</v>
      </c>
      <c r="E281" s="52">
        <f t="shared" si="17"/>
        <v>153.07</v>
      </c>
      <c r="F281" s="52">
        <f t="shared" si="18"/>
        <v>276.39</v>
      </c>
      <c r="G281" s="293">
        <f t="shared" si="19"/>
        <v>36461.120000000003</v>
      </c>
      <c r="H281" s="293"/>
      <c r="I281" s="53"/>
      <c r="K281" s="53"/>
    </row>
    <row r="282" spans="2:11" ht="20" customHeight="1" x14ac:dyDescent="0.35">
      <c r="B282" s="50">
        <f t="shared" si="15"/>
        <v>256</v>
      </c>
      <c r="C282" s="55" cm="1">
        <f t="array" ref="C282">IF(ROW()-ROW(B$27)+1 &gt; $D$19, "",
_xlfn.SWITCH($D$15,
  "Monthly", EDATE($D$16, ROW()-ROW(B$27)),
  "Quarterly", EDATE($D$16, 3*(ROW()-ROW(B$27))),
  "Annually", EDATE($D$16, 12*(ROW()-ROW(B$27))),
  "Semi monthly", $D$16 + (ROW()-ROW(B$27))*15,
  "Bi weekly", $D$16 + (ROW()-ROW(B$27))*14,
  $D$16 + (ROW()-ROW(B$27))*30
))</f>
        <v>53418</v>
      </c>
      <c r="D282" s="52">
        <f t="shared" si="16"/>
        <v>429.46</v>
      </c>
      <c r="E282" s="52">
        <f t="shared" si="17"/>
        <v>151.91999999999999</v>
      </c>
      <c r="F282" s="52">
        <f t="shared" si="18"/>
        <v>277.53999999999996</v>
      </c>
      <c r="G282" s="293">
        <f t="shared" si="19"/>
        <v>36183.58</v>
      </c>
      <c r="H282" s="293"/>
      <c r="I282" s="53"/>
      <c r="K282" s="53"/>
    </row>
    <row r="283" spans="2:11" ht="20" customHeight="1" x14ac:dyDescent="0.35">
      <c r="B283" s="50">
        <f t="shared" ref="B283:B346" si="20">IF(ROW()-ROW(A$27)+1 &gt; $D$19, "", ROW()-ROW(A$27)+1)</f>
        <v>257</v>
      </c>
      <c r="C283" s="55" cm="1">
        <f t="array" ref="C283">IF(ROW()-ROW(B$27)+1 &gt; $D$19, "",
_xlfn.SWITCH($D$15,
  "Monthly", EDATE($D$16, ROW()-ROW(B$27)),
  "Quarterly", EDATE($D$16, 3*(ROW()-ROW(B$27))),
  "Annually", EDATE($D$16, 12*(ROW()-ROW(B$27))),
  "Semi monthly", $D$16 + (ROW()-ROW(B$27))*15,
  "Bi weekly", $D$16 + (ROW()-ROW(B$27))*14,
  $D$16 + (ROW()-ROW(B$27))*30
))</f>
        <v>53448</v>
      </c>
      <c r="D283" s="52">
        <f t="shared" si="16"/>
        <v>429.46</v>
      </c>
      <c r="E283" s="52">
        <f t="shared" si="17"/>
        <v>150.76</v>
      </c>
      <c r="F283" s="52">
        <f t="shared" si="18"/>
        <v>278.7</v>
      </c>
      <c r="G283" s="293">
        <f t="shared" si="19"/>
        <v>35904.879999999997</v>
      </c>
      <c r="H283" s="293"/>
      <c r="I283" s="53"/>
      <c r="K283" s="53"/>
    </row>
    <row r="284" spans="2:11" ht="20" customHeight="1" x14ac:dyDescent="0.35">
      <c r="B284" s="50">
        <f t="shared" si="20"/>
        <v>258</v>
      </c>
      <c r="C284" s="55" cm="1">
        <f t="array" ref="C284">IF(ROW()-ROW(B$27)+1 &gt; $D$19, "",
_xlfn.SWITCH($D$15,
  "Monthly", EDATE($D$16, ROW()-ROW(B$27)),
  "Quarterly", EDATE($D$16, 3*(ROW()-ROW(B$27))),
  "Annually", EDATE($D$16, 12*(ROW()-ROW(B$27))),
  "Semi monthly", $D$16 + (ROW()-ROW(B$27))*15,
  "Bi weekly", $D$16 + (ROW()-ROW(B$27))*14,
  $D$16 + (ROW()-ROW(B$27))*30
))</f>
        <v>53479</v>
      </c>
      <c r="D284" s="52">
        <f t="shared" ref="D284:D347" si="21">IF(B284="","",IF($D$8="Yes",ROUND($D$21,2),$D$21))</f>
        <v>429.46</v>
      </c>
      <c r="E284" s="52">
        <f t="shared" ref="E284:E347" si="22">IF(B284="","",IF($D$7="Flat",($D$12*$D$13*$D$14)/$D$19,IF($D$8="Yes",ROUND(($G283*$D$13*$D$14)/$D$19,2),($G283*$D$13*$D$14)/$D$19)))</f>
        <v>149.6</v>
      </c>
      <c r="F284" s="52">
        <f t="shared" ref="F284:F347" si="23">IF($B284="","",IF($D$7="Flat",IFERROR($D$12/$D$19,0),($D284-$E284)))</f>
        <v>279.86</v>
      </c>
      <c r="G284" s="293">
        <f t="shared" ref="G284:G347" si="24">IFERROR(IF(B284="","",IF($D$8="Yes",ROUND(IF(B284=$D$19,0,ROUND($G283-$F284,2)),2),IF(B284=$D$19,0,ROUND($G283-$F284,2)))),"")</f>
        <v>35625.019999999997</v>
      </c>
      <c r="H284" s="293"/>
      <c r="I284" s="53"/>
      <c r="K284" s="53"/>
    </row>
    <row r="285" spans="2:11" ht="20" customHeight="1" x14ac:dyDescent="0.35">
      <c r="B285" s="50">
        <f t="shared" si="20"/>
        <v>259</v>
      </c>
      <c r="C285" s="55" cm="1">
        <f t="array" ref="C285">IF(ROW()-ROW(B$27)+1 &gt; $D$19, "",
_xlfn.SWITCH($D$15,
  "Monthly", EDATE($D$16, ROW()-ROW(B$27)),
  "Quarterly", EDATE($D$16, 3*(ROW()-ROW(B$27))),
  "Annually", EDATE($D$16, 12*(ROW()-ROW(B$27))),
  "Semi monthly", $D$16 + (ROW()-ROW(B$27))*15,
  "Bi weekly", $D$16 + (ROW()-ROW(B$27))*14,
  $D$16 + (ROW()-ROW(B$27))*30
))</f>
        <v>53509</v>
      </c>
      <c r="D285" s="52">
        <f t="shared" si="21"/>
        <v>429.46</v>
      </c>
      <c r="E285" s="52">
        <f t="shared" si="22"/>
        <v>148.44</v>
      </c>
      <c r="F285" s="52">
        <f t="shared" si="23"/>
        <v>281.02</v>
      </c>
      <c r="G285" s="293">
        <f t="shared" si="24"/>
        <v>35344</v>
      </c>
      <c r="H285" s="293"/>
      <c r="I285" s="53"/>
      <c r="K285" s="53"/>
    </row>
    <row r="286" spans="2:11" ht="20" customHeight="1" x14ac:dyDescent="0.35">
      <c r="B286" s="50">
        <f t="shared" si="20"/>
        <v>260</v>
      </c>
      <c r="C286" s="55" cm="1">
        <f t="array" ref="C286">IF(ROW()-ROW(B$27)+1 &gt; $D$19, "",
_xlfn.SWITCH($D$15,
  "Monthly", EDATE($D$16, ROW()-ROW(B$27)),
  "Quarterly", EDATE($D$16, 3*(ROW()-ROW(B$27))),
  "Annually", EDATE($D$16, 12*(ROW()-ROW(B$27))),
  "Semi monthly", $D$16 + (ROW()-ROW(B$27))*15,
  "Bi weekly", $D$16 + (ROW()-ROW(B$27))*14,
  $D$16 + (ROW()-ROW(B$27))*30
))</f>
        <v>53540</v>
      </c>
      <c r="D286" s="52">
        <f t="shared" si="21"/>
        <v>429.46</v>
      </c>
      <c r="E286" s="52">
        <f t="shared" si="22"/>
        <v>147.27000000000001</v>
      </c>
      <c r="F286" s="52">
        <f t="shared" si="23"/>
        <v>282.18999999999994</v>
      </c>
      <c r="G286" s="293">
        <f t="shared" si="24"/>
        <v>35061.81</v>
      </c>
      <c r="H286" s="293"/>
      <c r="I286" s="53"/>
      <c r="K286" s="53"/>
    </row>
    <row r="287" spans="2:11" ht="20" customHeight="1" x14ac:dyDescent="0.35">
      <c r="B287" s="50">
        <f t="shared" si="20"/>
        <v>261</v>
      </c>
      <c r="C287" s="55" cm="1">
        <f t="array" ref="C287">IF(ROW()-ROW(B$27)+1 &gt; $D$19, "",
_xlfn.SWITCH($D$15,
  "Monthly", EDATE($D$16, ROW()-ROW(B$27)),
  "Quarterly", EDATE($D$16, 3*(ROW()-ROW(B$27))),
  "Annually", EDATE($D$16, 12*(ROW()-ROW(B$27))),
  "Semi monthly", $D$16 + (ROW()-ROW(B$27))*15,
  "Bi weekly", $D$16 + (ROW()-ROW(B$27))*14,
  $D$16 + (ROW()-ROW(B$27))*30
))</f>
        <v>53571</v>
      </c>
      <c r="D287" s="52">
        <f t="shared" si="21"/>
        <v>429.46</v>
      </c>
      <c r="E287" s="52">
        <f t="shared" si="22"/>
        <v>146.09</v>
      </c>
      <c r="F287" s="52">
        <f t="shared" si="23"/>
        <v>283.37</v>
      </c>
      <c r="G287" s="293">
        <f t="shared" si="24"/>
        <v>34778.44</v>
      </c>
      <c r="H287" s="293"/>
      <c r="I287" s="53"/>
      <c r="K287" s="53"/>
    </row>
    <row r="288" spans="2:11" ht="20" customHeight="1" x14ac:dyDescent="0.35">
      <c r="B288" s="50">
        <f t="shared" si="20"/>
        <v>262</v>
      </c>
      <c r="C288" s="55" cm="1">
        <f t="array" ref="C288">IF(ROW()-ROW(B$27)+1 &gt; $D$19, "",
_xlfn.SWITCH($D$15,
  "Monthly", EDATE($D$16, ROW()-ROW(B$27)),
  "Quarterly", EDATE($D$16, 3*(ROW()-ROW(B$27))),
  "Annually", EDATE($D$16, 12*(ROW()-ROW(B$27))),
  "Semi monthly", $D$16 + (ROW()-ROW(B$27))*15,
  "Bi weekly", $D$16 + (ROW()-ROW(B$27))*14,
  $D$16 + (ROW()-ROW(B$27))*30
))</f>
        <v>53601</v>
      </c>
      <c r="D288" s="52">
        <f t="shared" si="21"/>
        <v>429.46</v>
      </c>
      <c r="E288" s="52">
        <f t="shared" si="22"/>
        <v>144.91</v>
      </c>
      <c r="F288" s="52">
        <f t="shared" si="23"/>
        <v>284.54999999999995</v>
      </c>
      <c r="G288" s="293">
        <f t="shared" si="24"/>
        <v>34493.89</v>
      </c>
      <c r="H288" s="293"/>
      <c r="I288" s="53"/>
      <c r="K288" s="53"/>
    </row>
    <row r="289" spans="2:11" ht="20" customHeight="1" x14ac:dyDescent="0.35">
      <c r="B289" s="50">
        <f t="shared" si="20"/>
        <v>263</v>
      </c>
      <c r="C289" s="55" cm="1">
        <f t="array" ref="C289">IF(ROW()-ROW(B$27)+1 &gt; $D$19, "",
_xlfn.SWITCH($D$15,
  "Monthly", EDATE($D$16, ROW()-ROW(B$27)),
  "Quarterly", EDATE($D$16, 3*(ROW()-ROW(B$27))),
  "Annually", EDATE($D$16, 12*(ROW()-ROW(B$27))),
  "Semi monthly", $D$16 + (ROW()-ROW(B$27))*15,
  "Bi weekly", $D$16 + (ROW()-ROW(B$27))*14,
  $D$16 + (ROW()-ROW(B$27))*30
))</f>
        <v>53632</v>
      </c>
      <c r="D289" s="52">
        <f t="shared" si="21"/>
        <v>429.46</v>
      </c>
      <c r="E289" s="52">
        <f t="shared" si="22"/>
        <v>143.72</v>
      </c>
      <c r="F289" s="52">
        <f t="shared" si="23"/>
        <v>285.74</v>
      </c>
      <c r="G289" s="293">
        <f t="shared" si="24"/>
        <v>34208.15</v>
      </c>
      <c r="H289" s="293"/>
      <c r="I289" s="53"/>
      <c r="K289" s="53"/>
    </row>
    <row r="290" spans="2:11" ht="20" customHeight="1" x14ac:dyDescent="0.35">
      <c r="B290" s="50">
        <f t="shared" si="20"/>
        <v>264</v>
      </c>
      <c r="C290" s="55" cm="1">
        <f t="array" ref="C290">IF(ROW()-ROW(B$27)+1 &gt; $D$19, "",
_xlfn.SWITCH($D$15,
  "Monthly", EDATE($D$16, ROW()-ROW(B$27)),
  "Quarterly", EDATE($D$16, 3*(ROW()-ROW(B$27))),
  "Annually", EDATE($D$16, 12*(ROW()-ROW(B$27))),
  "Semi monthly", $D$16 + (ROW()-ROW(B$27))*15,
  "Bi weekly", $D$16 + (ROW()-ROW(B$27))*14,
  $D$16 + (ROW()-ROW(B$27))*30
))</f>
        <v>53662</v>
      </c>
      <c r="D290" s="52">
        <f t="shared" si="21"/>
        <v>429.46</v>
      </c>
      <c r="E290" s="52">
        <f t="shared" si="22"/>
        <v>142.53</v>
      </c>
      <c r="F290" s="52">
        <f t="shared" si="23"/>
        <v>286.92999999999995</v>
      </c>
      <c r="G290" s="293">
        <f t="shared" si="24"/>
        <v>33921.22</v>
      </c>
      <c r="H290" s="293"/>
      <c r="I290" s="53"/>
      <c r="K290" s="53"/>
    </row>
    <row r="291" spans="2:11" ht="20" customHeight="1" x14ac:dyDescent="0.35">
      <c r="B291" s="50">
        <f t="shared" si="20"/>
        <v>265</v>
      </c>
      <c r="C291" s="55" cm="1">
        <f t="array" ref="C291">IF(ROW()-ROW(B$27)+1 &gt; $D$19, "",
_xlfn.SWITCH($D$15,
  "Monthly", EDATE($D$16, ROW()-ROW(B$27)),
  "Quarterly", EDATE($D$16, 3*(ROW()-ROW(B$27))),
  "Annually", EDATE($D$16, 12*(ROW()-ROW(B$27))),
  "Semi monthly", $D$16 + (ROW()-ROW(B$27))*15,
  "Bi weekly", $D$16 + (ROW()-ROW(B$27))*14,
  $D$16 + (ROW()-ROW(B$27))*30
))</f>
        <v>53693</v>
      </c>
      <c r="D291" s="52">
        <f t="shared" si="21"/>
        <v>429.46</v>
      </c>
      <c r="E291" s="52">
        <f t="shared" si="22"/>
        <v>141.34</v>
      </c>
      <c r="F291" s="52">
        <f t="shared" si="23"/>
        <v>288.12</v>
      </c>
      <c r="G291" s="293">
        <f t="shared" si="24"/>
        <v>33633.1</v>
      </c>
      <c r="H291" s="293"/>
      <c r="I291" s="53"/>
      <c r="K291" s="53"/>
    </row>
    <row r="292" spans="2:11" ht="20" customHeight="1" x14ac:dyDescent="0.35">
      <c r="B292" s="50">
        <f t="shared" si="20"/>
        <v>266</v>
      </c>
      <c r="C292" s="55" cm="1">
        <f t="array" ref="C292">IF(ROW()-ROW(B$27)+1 &gt; $D$19, "",
_xlfn.SWITCH($D$15,
  "Monthly", EDATE($D$16, ROW()-ROW(B$27)),
  "Quarterly", EDATE($D$16, 3*(ROW()-ROW(B$27))),
  "Annually", EDATE($D$16, 12*(ROW()-ROW(B$27))),
  "Semi monthly", $D$16 + (ROW()-ROW(B$27))*15,
  "Bi weekly", $D$16 + (ROW()-ROW(B$27))*14,
  $D$16 + (ROW()-ROW(B$27))*30
))</f>
        <v>53724</v>
      </c>
      <c r="D292" s="52">
        <f t="shared" si="21"/>
        <v>429.46</v>
      </c>
      <c r="E292" s="52">
        <f t="shared" si="22"/>
        <v>140.13999999999999</v>
      </c>
      <c r="F292" s="52">
        <f t="shared" si="23"/>
        <v>289.32</v>
      </c>
      <c r="G292" s="293">
        <f t="shared" si="24"/>
        <v>33343.78</v>
      </c>
      <c r="H292" s="293"/>
      <c r="I292" s="53"/>
      <c r="K292" s="53"/>
    </row>
    <row r="293" spans="2:11" ht="20" customHeight="1" x14ac:dyDescent="0.35">
      <c r="B293" s="50">
        <f t="shared" si="20"/>
        <v>267</v>
      </c>
      <c r="C293" s="55" cm="1">
        <f t="array" ref="C293">IF(ROW()-ROW(B$27)+1 &gt; $D$19, "",
_xlfn.SWITCH($D$15,
  "Monthly", EDATE($D$16, ROW()-ROW(B$27)),
  "Quarterly", EDATE($D$16, 3*(ROW()-ROW(B$27))),
  "Annually", EDATE($D$16, 12*(ROW()-ROW(B$27))),
  "Semi monthly", $D$16 + (ROW()-ROW(B$27))*15,
  "Bi weekly", $D$16 + (ROW()-ROW(B$27))*14,
  $D$16 + (ROW()-ROW(B$27))*30
))</f>
        <v>53752</v>
      </c>
      <c r="D293" s="52">
        <f t="shared" si="21"/>
        <v>429.46</v>
      </c>
      <c r="E293" s="52">
        <f t="shared" si="22"/>
        <v>138.93</v>
      </c>
      <c r="F293" s="52">
        <f t="shared" si="23"/>
        <v>290.52999999999997</v>
      </c>
      <c r="G293" s="293">
        <f t="shared" si="24"/>
        <v>33053.25</v>
      </c>
      <c r="H293" s="293"/>
      <c r="I293" s="53"/>
      <c r="K293" s="53"/>
    </row>
    <row r="294" spans="2:11" ht="20" customHeight="1" x14ac:dyDescent="0.35">
      <c r="B294" s="50">
        <f t="shared" si="20"/>
        <v>268</v>
      </c>
      <c r="C294" s="55" cm="1">
        <f t="array" ref="C294">IF(ROW()-ROW(B$27)+1 &gt; $D$19, "",
_xlfn.SWITCH($D$15,
  "Monthly", EDATE($D$16, ROW()-ROW(B$27)),
  "Quarterly", EDATE($D$16, 3*(ROW()-ROW(B$27))),
  "Annually", EDATE($D$16, 12*(ROW()-ROW(B$27))),
  "Semi monthly", $D$16 + (ROW()-ROW(B$27))*15,
  "Bi weekly", $D$16 + (ROW()-ROW(B$27))*14,
  $D$16 + (ROW()-ROW(B$27))*30
))</f>
        <v>53783</v>
      </c>
      <c r="D294" s="52">
        <f t="shared" si="21"/>
        <v>429.46</v>
      </c>
      <c r="E294" s="52">
        <f t="shared" si="22"/>
        <v>137.72</v>
      </c>
      <c r="F294" s="52">
        <f t="shared" si="23"/>
        <v>291.74</v>
      </c>
      <c r="G294" s="293">
        <f t="shared" si="24"/>
        <v>32761.51</v>
      </c>
      <c r="H294" s="293"/>
      <c r="I294" s="53"/>
      <c r="K294" s="53"/>
    </row>
    <row r="295" spans="2:11" ht="20" customHeight="1" x14ac:dyDescent="0.35">
      <c r="B295" s="50">
        <f t="shared" si="20"/>
        <v>269</v>
      </c>
      <c r="C295" s="55" cm="1">
        <f t="array" ref="C295">IF(ROW()-ROW(B$27)+1 &gt; $D$19, "",
_xlfn.SWITCH($D$15,
  "Monthly", EDATE($D$16, ROW()-ROW(B$27)),
  "Quarterly", EDATE($D$16, 3*(ROW()-ROW(B$27))),
  "Annually", EDATE($D$16, 12*(ROW()-ROW(B$27))),
  "Semi monthly", $D$16 + (ROW()-ROW(B$27))*15,
  "Bi weekly", $D$16 + (ROW()-ROW(B$27))*14,
  $D$16 + (ROW()-ROW(B$27))*30
))</f>
        <v>53813</v>
      </c>
      <c r="D295" s="52">
        <f t="shared" si="21"/>
        <v>429.46</v>
      </c>
      <c r="E295" s="52">
        <f t="shared" si="22"/>
        <v>136.51</v>
      </c>
      <c r="F295" s="52">
        <f t="shared" si="23"/>
        <v>292.95</v>
      </c>
      <c r="G295" s="293">
        <f t="shared" si="24"/>
        <v>32468.560000000001</v>
      </c>
      <c r="H295" s="293"/>
      <c r="I295" s="53"/>
      <c r="K295" s="53"/>
    </row>
    <row r="296" spans="2:11" ht="20" customHeight="1" x14ac:dyDescent="0.35">
      <c r="B296" s="50">
        <f t="shared" si="20"/>
        <v>270</v>
      </c>
      <c r="C296" s="55" cm="1">
        <f t="array" ref="C296">IF(ROW()-ROW(B$27)+1 &gt; $D$19, "",
_xlfn.SWITCH($D$15,
  "Monthly", EDATE($D$16, ROW()-ROW(B$27)),
  "Quarterly", EDATE($D$16, 3*(ROW()-ROW(B$27))),
  "Annually", EDATE($D$16, 12*(ROW()-ROW(B$27))),
  "Semi monthly", $D$16 + (ROW()-ROW(B$27))*15,
  "Bi weekly", $D$16 + (ROW()-ROW(B$27))*14,
  $D$16 + (ROW()-ROW(B$27))*30
))</f>
        <v>53844</v>
      </c>
      <c r="D296" s="52">
        <f t="shared" si="21"/>
        <v>429.46</v>
      </c>
      <c r="E296" s="52">
        <f t="shared" si="22"/>
        <v>135.29</v>
      </c>
      <c r="F296" s="52">
        <f t="shared" si="23"/>
        <v>294.16999999999996</v>
      </c>
      <c r="G296" s="293">
        <f t="shared" si="24"/>
        <v>32174.39</v>
      </c>
      <c r="H296" s="293"/>
      <c r="I296" s="53"/>
      <c r="K296" s="53"/>
    </row>
    <row r="297" spans="2:11" ht="20" customHeight="1" x14ac:dyDescent="0.35">
      <c r="B297" s="50">
        <f t="shared" si="20"/>
        <v>271</v>
      </c>
      <c r="C297" s="55" cm="1">
        <f t="array" ref="C297">IF(ROW()-ROW(B$27)+1 &gt; $D$19, "",
_xlfn.SWITCH($D$15,
  "Monthly", EDATE($D$16, ROW()-ROW(B$27)),
  "Quarterly", EDATE($D$16, 3*(ROW()-ROW(B$27))),
  "Annually", EDATE($D$16, 12*(ROW()-ROW(B$27))),
  "Semi monthly", $D$16 + (ROW()-ROW(B$27))*15,
  "Bi weekly", $D$16 + (ROW()-ROW(B$27))*14,
  $D$16 + (ROW()-ROW(B$27))*30
))</f>
        <v>53874</v>
      </c>
      <c r="D297" s="52">
        <f t="shared" si="21"/>
        <v>429.46</v>
      </c>
      <c r="E297" s="52">
        <f t="shared" si="22"/>
        <v>134.06</v>
      </c>
      <c r="F297" s="52">
        <f t="shared" si="23"/>
        <v>295.39999999999998</v>
      </c>
      <c r="G297" s="293">
        <f t="shared" si="24"/>
        <v>31878.99</v>
      </c>
      <c r="H297" s="293"/>
      <c r="I297" s="53"/>
      <c r="K297" s="53"/>
    </row>
    <row r="298" spans="2:11" ht="20" customHeight="1" x14ac:dyDescent="0.35">
      <c r="B298" s="50">
        <f t="shared" si="20"/>
        <v>272</v>
      </c>
      <c r="C298" s="55" cm="1">
        <f t="array" ref="C298">IF(ROW()-ROW(B$27)+1 &gt; $D$19, "",
_xlfn.SWITCH($D$15,
  "Monthly", EDATE($D$16, ROW()-ROW(B$27)),
  "Quarterly", EDATE($D$16, 3*(ROW()-ROW(B$27))),
  "Annually", EDATE($D$16, 12*(ROW()-ROW(B$27))),
  "Semi monthly", $D$16 + (ROW()-ROW(B$27))*15,
  "Bi weekly", $D$16 + (ROW()-ROW(B$27))*14,
  $D$16 + (ROW()-ROW(B$27))*30
))</f>
        <v>53905</v>
      </c>
      <c r="D298" s="52">
        <f t="shared" si="21"/>
        <v>429.46</v>
      </c>
      <c r="E298" s="52">
        <f t="shared" si="22"/>
        <v>132.83000000000001</v>
      </c>
      <c r="F298" s="52">
        <f t="shared" si="23"/>
        <v>296.63</v>
      </c>
      <c r="G298" s="293">
        <f t="shared" si="24"/>
        <v>31582.36</v>
      </c>
      <c r="H298" s="293"/>
      <c r="I298" s="53"/>
      <c r="K298" s="53"/>
    </row>
    <row r="299" spans="2:11" ht="20" customHeight="1" x14ac:dyDescent="0.35">
      <c r="B299" s="50">
        <f t="shared" si="20"/>
        <v>273</v>
      </c>
      <c r="C299" s="55" cm="1">
        <f t="array" ref="C299">IF(ROW()-ROW(B$27)+1 &gt; $D$19, "",
_xlfn.SWITCH($D$15,
  "Monthly", EDATE($D$16, ROW()-ROW(B$27)),
  "Quarterly", EDATE($D$16, 3*(ROW()-ROW(B$27))),
  "Annually", EDATE($D$16, 12*(ROW()-ROW(B$27))),
  "Semi monthly", $D$16 + (ROW()-ROW(B$27))*15,
  "Bi weekly", $D$16 + (ROW()-ROW(B$27))*14,
  $D$16 + (ROW()-ROW(B$27))*30
))</f>
        <v>53936</v>
      </c>
      <c r="D299" s="52">
        <f t="shared" si="21"/>
        <v>429.46</v>
      </c>
      <c r="E299" s="52">
        <f t="shared" si="22"/>
        <v>131.59</v>
      </c>
      <c r="F299" s="52">
        <f t="shared" si="23"/>
        <v>297.87</v>
      </c>
      <c r="G299" s="293">
        <f t="shared" si="24"/>
        <v>31284.49</v>
      </c>
      <c r="H299" s="293"/>
      <c r="I299" s="53"/>
      <c r="K299" s="53"/>
    </row>
    <row r="300" spans="2:11" ht="20" customHeight="1" x14ac:dyDescent="0.35">
      <c r="B300" s="50">
        <f t="shared" si="20"/>
        <v>274</v>
      </c>
      <c r="C300" s="55" cm="1">
        <f t="array" ref="C300">IF(ROW()-ROW(B$27)+1 &gt; $D$19, "",
_xlfn.SWITCH($D$15,
  "Monthly", EDATE($D$16, ROW()-ROW(B$27)),
  "Quarterly", EDATE($D$16, 3*(ROW()-ROW(B$27))),
  "Annually", EDATE($D$16, 12*(ROW()-ROW(B$27))),
  "Semi monthly", $D$16 + (ROW()-ROW(B$27))*15,
  "Bi weekly", $D$16 + (ROW()-ROW(B$27))*14,
  $D$16 + (ROW()-ROW(B$27))*30
))</f>
        <v>53966</v>
      </c>
      <c r="D300" s="52">
        <f t="shared" si="21"/>
        <v>429.46</v>
      </c>
      <c r="E300" s="52">
        <f t="shared" si="22"/>
        <v>130.35</v>
      </c>
      <c r="F300" s="52">
        <f t="shared" si="23"/>
        <v>299.11</v>
      </c>
      <c r="G300" s="293">
        <f t="shared" si="24"/>
        <v>30985.38</v>
      </c>
      <c r="H300" s="293"/>
      <c r="I300" s="53"/>
      <c r="K300" s="53"/>
    </row>
    <row r="301" spans="2:11" ht="20" customHeight="1" x14ac:dyDescent="0.35">
      <c r="B301" s="50">
        <f t="shared" si="20"/>
        <v>275</v>
      </c>
      <c r="C301" s="55" cm="1">
        <f t="array" ref="C301">IF(ROW()-ROW(B$27)+1 &gt; $D$19, "",
_xlfn.SWITCH($D$15,
  "Monthly", EDATE($D$16, ROW()-ROW(B$27)),
  "Quarterly", EDATE($D$16, 3*(ROW()-ROW(B$27))),
  "Annually", EDATE($D$16, 12*(ROW()-ROW(B$27))),
  "Semi monthly", $D$16 + (ROW()-ROW(B$27))*15,
  "Bi weekly", $D$16 + (ROW()-ROW(B$27))*14,
  $D$16 + (ROW()-ROW(B$27))*30
))</f>
        <v>53997</v>
      </c>
      <c r="D301" s="52">
        <f t="shared" si="21"/>
        <v>429.46</v>
      </c>
      <c r="E301" s="52">
        <f t="shared" si="22"/>
        <v>129.11000000000001</v>
      </c>
      <c r="F301" s="52">
        <f t="shared" si="23"/>
        <v>300.34999999999997</v>
      </c>
      <c r="G301" s="293">
        <f t="shared" si="24"/>
        <v>30685.03</v>
      </c>
      <c r="H301" s="293"/>
      <c r="I301" s="53"/>
      <c r="K301" s="53"/>
    </row>
    <row r="302" spans="2:11" ht="20" customHeight="1" x14ac:dyDescent="0.35">
      <c r="B302" s="50">
        <f t="shared" si="20"/>
        <v>276</v>
      </c>
      <c r="C302" s="55" cm="1">
        <f t="array" ref="C302">IF(ROW()-ROW(B$27)+1 &gt; $D$19, "",
_xlfn.SWITCH($D$15,
  "Monthly", EDATE($D$16, ROW()-ROW(B$27)),
  "Quarterly", EDATE($D$16, 3*(ROW()-ROW(B$27))),
  "Annually", EDATE($D$16, 12*(ROW()-ROW(B$27))),
  "Semi monthly", $D$16 + (ROW()-ROW(B$27))*15,
  "Bi weekly", $D$16 + (ROW()-ROW(B$27))*14,
  $D$16 + (ROW()-ROW(B$27))*30
))</f>
        <v>54027</v>
      </c>
      <c r="D302" s="52">
        <f t="shared" si="21"/>
        <v>429.46</v>
      </c>
      <c r="E302" s="52">
        <f t="shared" si="22"/>
        <v>127.85</v>
      </c>
      <c r="F302" s="52">
        <f t="shared" si="23"/>
        <v>301.61</v>
      </c>
      <c r="G302" s="293">
        <f t="shared" si="24"/>
        <v>30383.42</v>
      </c>
      <c r="H302" s="293"/>
      <c r="I302" s="53"/>
      <c r="K302" s="53"/>
    </row>
    <row r="303" spans="2:11" ht="20" customHeight="1" x14ac:dyDescent="0.35">
      <c r="B303" s="50">
        <f t="shared" si="20"/>
        <v>277</v>
      </c>
      <c r="C303" s="55" cm="1">
        <f t="array" ref="C303">IF(ROW()-ROW(B$27)+1 &gt; $D$19, "",
_xlfn.SWITCH($D$15,
  "Monthly", EDATE($D$16, ROW()-ROW(B$27)),
  "Quarterly", EDATE($D$16, 3*(ROW()-ROW(B$27))),
  "Annually", EDATE($D$16, 12*(ROW()-ROW(B$27))),
  "Semi monthly", $D$16 + (ROW()-ROW(B$27))*15,
  "Bi weekly", $D$16 + (ROW()-ROW(B$27))*14,
  $D$16 + (ROW()-ROW(B$27))*30
))</f>
        <v>54058</v>
      </c>
      <c r="D303" s="52">
        <f t="shared" si="21"/>
        <v>429.46</v>
      </c>
      <c r="E303" s="52">
        <f t="shared" si="22"/>
        <v>126.6</v>
      </c>
      <c r="F303" s="52">
        <f t="shared" si="23"/>
        <v>302.86</v>
      </c>
      <c r="G303" s="293">
        <f t="shared" si="24"/>
        <v>30080.560000000001</v>
      </c>
      <c r="H303" s="293"/>
      <c r="I303" s="53"/>
      <c r="K303" s="53"/>
    </row>
    <row r="304" spans="2:11" ht="20" customHeight="1" x14ac:dyDescent="0.35">
      <c r="B304" s="50">
        <f t="shared" si="20"/>
        <v>278</v>
      </c>
      <c r="C304" s="55" cm="1">
        <f t="array" ref="C304">IF(ROW()-ROW(B$27)+1 &gt; $D$19, "",
_xlfn.SWITCH($D$15,
  "Monthly", EDATE($D$16, ROW()-ROW(B$27)),
  "Quarterly", EDATE($D$16, 3*(ROW()-ROW(B$27))),
  "Annually", EDATE($D$16, 12*(ROW()-ROW(B$27))),
  "Semi monthly", $D$16 + (ROW()-ROW(B$27))*15,
  "Bi weekly", $D$16 + (ROW()-ROW(B$27))*14,
  $D$16 + (ROW()-ROW(B$27))*30
))</f>
        <v>54089</v>
      </c>
      <c r="D304" s="52">
        <f t="shared" si="21"/>
        <v>429.46</v>
      </c>
      <c r="E304" s="52">
        <f t="shared" si="22"/>
        <v>125.34</v>
      </c>
      <c r="F304" s="52">
        <f t="shared" si="23"/>
        <v>304.12</v>
      </c>
      <c r="G304" s="293">
        <f t="shared" si="24"/>
        <v>29776.44</v>
      </c>
      <c r="H304" s="293"/>
      <c r="I304" s="53"/>
      <c r="K304" s="53"/>
    </row>
    <row r="305" spans="2:11" ht="20" customHeight="1" x14ac:dyDescent="0.35">
      <c r="B305" s="50">
        <f t="shared" si="20"/>
        <v>279</v>
      </c>
      <c r="C305" s="55" cm="1">
        <f t="array" ref="C305">IF(ROW()-ROW(B$27)+1 &gt; $D$19, "",
_xlfn.SWITCH($D$15,
  "Monthly", EDATE($D$16, ROW()-ROW(B$27)),
  "Quarterly", EDATE($D$16, 3*(ROW()-ROW(B$27))),
  "Annually", EDATE($D$16, 12*(ROW()-ROW(B$27))),
  "Semi monthly", $D$16 + (ROW()-ROW(B$27))*15,
  "Bi weekly", $D$16 + (ROW()-ROW(B$27))*14,
  $D$16 + (ROW()-ROW(B$27))*30
))</f>
        <v>54118</v>
      </c>
      <c r="D305" s="52">
        <f t="shared" si="21"/>
        <v>429.46</v>
      </c>
      <c r="E305" s="52">
        <f t="shared" si="22"/>
        <v>124.07</v>
      </c>
      <c r="F305" s="52">
        <f t="shared" si="23"/>
        <v>305.39</v>
      </c>
      <c r="G305" s="293">
        <f t="shared" si="24"/>
        <v>29471.05</v>
      </c>
      <c r="H305" s="293"/>
      <c r="I305" s="53"/>
      <c r="K305" s="53"/>
    </row>
    <row r="306" spans="2:11" ht="20" customHeight="1" x14ac:dyDescent="0.35">
      <c r="B306" s="50">
        <f t="shared" si="20"/>
        <v>280</v>
      </c>
      <c r="C306" s="55" cm="1">
        <f t="array" ref="C306">IF(ROW()-ROW(B$27)+1 &gt; $D$19, "",
_xlfn.SWITCH($D$15,
  "Monthly", EDATE($D$16, ROW()-ROW(B$27)),
  "Quarterly", EDATE($D$16, 3*(ROW()-ROW(B$27))),
  "Annually", EDATE($D$16, 12*(ROW()-ROW(B$27))),
  "Semi monthly", $D$16 + (ROW()-ROW(B$27))*15,
  "Bi weekly", $D$16 + (ROW()-ROW(B$27))*14,
  $D$16 + (ROW()-ROW(B$27))*30
))</f>
        <v>54149</v>
      </c>
      <c r="D306" s="52">
        <f t="shared" si="21"/>
        <v>429.46</v>
      </c>
      <c r="E306" s="52">
        <f t="shared" si="22"/>
        <v>122.8</v>
      </c>
      <c r="F306" s="52">
        <f t="shared" si="23"/>
        <v>306.65999999999997</v>
      </c>
      <c r="G306" s="293">
        <f t="shared" si="24"/>
        <v>29164.39</v>
      </c>
      <c r="H306" s="293"/>
      <c r="I306" s="53"/>
      <c r="K306" s="53"/>
    </row>
    <row r="307" spans="2:11" ht="20" customHeight="1" x14ac:dyDescent="0.35">
      <c r="B307" s="50">
        <f t="shared" si="20"/>
        <v>281</v>
      </c>
      <c r="C307" s="55" cm="1">
        <f t="array" ref="C307">IF(ROW()-ROW(B$27)+1 &gt; $D$19, "",
_xlfn.SWITCH($D$15,
  "Monthly", EDATE($D$16, ROW()-ROW(B$27)),
  "Quarterly", EDATE($D$16, 3*(ROW()-ROW(B$27))),
  "Annually", EDATE($D$16, 12*(ROW()-ROW(B$27))),
  "Semi monthly", $D$16 + (ROW()-ROW(B$27))*15,
  "Bi weekly", $D$16 + (ROW()-ROW(B$27))*14,
  $D$16 + (ROW()-ROW(B$27))*30
))</f>
        <v>54179</v>
      </c>
      <c r="D307" s="52">
        <f t="shared" si="21"/>
        <v>429.46</v>
      </c>
      <c r="E307" s="52">
        <f t="shared" si="22"/>
        <v>121.52</v>
      </c>
      <c r="F307" s="52">
        <f t="shared" si="23"/>
        <v>307.94</v>
      </c>
      <c r="G307" s="293">
        <f t="shared" si="24"/>
        <v>28856.45</v>
      </c>
      <c r="H307" s="293"/>
      <c r="I307" s="53"/>
      <c r="K307" s="53"/>
    </row>
    <row r="308" spans="2:11" ht="20" customHeight="1" x14ac:dyDescent="0.35">
      <c r="B308" s="50">
        <f t="shared" si="20"/>
        <v>282</v>
      </c>
      <c r="C308" s="55" cm="1">
        <f t="array" ref="C308">IF(ROW()-ROW(B$27)+1 &gt; $D$19, "",
_xlfn.SWITCH($D$15,
  "Monthly", EDATE($D$16, ROW()-ROW(B$27)),
  "Quarterly", EDATE($D$16, 3*(ROW()-ROW(B$27))),
  "Annually", EDATE($D$16, 12*(ROW()-ROW(B$27))),
  "Semi monthly", $D$16 + (ROW()-ROW(B$27))*15,
  "Bi weekly", $D$16 + (ROW()-ROW(B$27))*14,
  $D$16 + (ROW()-ROW(B$27))*30
))</f>
        <v>54210</v>
      </c>
      <c r="D308" s="52">
        <f t="shared" si="21"/>
        <v>429.46</v>
      </c>
      <c r="E308" s="52">
        <f t="shared" si="22"/>
        <v>120.24</v>
      </c>
      <c r="F308" s="52">
        <f t="shared" si="23"/>
        <v>309.21999999999997</v>
      </c>
      <c r="G308" s="293">
        <f t="shared" si="24"/>
        <v>28547.23</v>
      </c>
      <c r="H308" s="293"/>
      <c r="I308" s="53"/>
      <c r="K308" s="53"/>
    </row>
    <row r="309" spans="2:11" ht="20" customHeight="1" x14ac:dyDescent="0.35">
      <c r="B309" s="50">
        <f t="shared" si="20"/>
        <v>283</v>
      </c>
      <c r="C309" s="55" cm="1">
        <f t="array" ref="C309">IF(ROW()-ROW(B$27)+1 &gt; $D$19, "",
_xlfn.SWITCH($D$15,
  "Monthly", EDATE($D$16, ROW()-ROW(B$27)),
  "Quarterly", EDATE($D$16, 3*(ROW()-ROW(B$27))),
  "Annually", EDATE($D$16, 12*(ROW()-ROW(B$27))),
  "Semi monthly", $D$16 + (ROW()-ROW(B$27))*15,
  "Bi weekly", $D$16 + (ROW()-ROW(B$27))*14,
  $D$16 + (ROW()-ROW(B$27))*30
))</f>
        <v>54240</v>
      </c>
      <c r="D309" s="52">
        <f t="shared" si="21"/>
        <v>429.46</v>
      </c>
      <c r="E309" s="52">
        <f t="shared" si="22"/>
        <v>118.95</v>
      </c>
      <c r="F309" s="52">
        <f t="shared" si="23"/>
        <v>310.51</v>
      </c>
      <c r="G309" s="293">
        <f t="shared" si="24"/>
        <v>28236.720000000001</v>
      </c>
      <c r="H309" s="293"/>
      <c r="I309" s="53"/>
      <c r="K309" s="53"/>
    </row>
    <row r="310" spans="2:11" ht="20" customHeight="1" x14ac:dyDescent="0.35">
      <c r="B310" s="50">
        <f t="shared" si="20"/>
        <v>284</v>
      </c>
      <c r="C310" s="55" cm="1">
        <f t="array" ref="C310">IF(ROW()-ROW(B$27)+1 &gt; $D$19, "",
_xlfn.SWITCH($D$15,
  "Monthly", EDATE($D$16, ROW()-ROW(B$27)),
  "Quarterly", EDATE($D$16, 3*(ROW()-ROW(B$27))),
  "Annually", EDATE($D$16, 12*(ROW()-ROW(B$27))),
  "Semi monthly", $D$16 + (ROW()-ROW(B$27))*15,
  "Bi weekly", $D$16 + (ROW()-ROW(B$27))*14,
  $D$16 + (ROW()-ROW(B$27))*30
))</f>
        <v>54271</v>
      </c>
      <c r="D310" s="52">
        <f t="shared" si="21"/>
        <v>429.46</v>
      </c>
      <c r="E310" s="52">
        <f t="shared" si="22"/>
        <v>117.65</v>
      </c>
      <c r="F310" s="52">
        <f t="shared" si="23"/>
        <v>311.80999999999995</v>
      </c>
      <c r="G310" s="293">
        <f t="shared" si="24"/>
        <v>27924.91</v>
      </c>
      <c r="H310" s="293"/>
      <c r="I310" s="53"/>
      <c r="K310" s="53"/>
    </row>
    <row r="311" spans="2:11" ht="20" customHeight="1" x14ac:dyDescent="0.35">
      <c r="B311" s="50">
        <f t="shared" si="20"/>
        <v>285</v>
      </c>
      <c r="C311" s="55" cm="1">
        <f t="array" ref="C311">IF(ROW()-ROW(B$27)+1 &gt; $D$19, "",
_xlfn.SWITCH($D$15,
  "Monthly", EDATE($D$16, ROW()-ROW(B$27)),
  "Quarterly", EDATE($D$16, 3*(ROW()-ROW(B$27))),
  "Annually", EDATE($D$16, 12*(ROW()-ROW(B$27))),
  "Semi monthly", $D$16 + (ROW()-ROW(B$27))*15,
  "Bi weekly", $D$16 + (ROW()-ROW(B$27))*14,
  $D$16 + (ROW()-ROW(B$27))*30
))</f>
        <v>54302</v>
      </c>
      <c r="D311" s="52">
        <f t="shared" si="21"/>
        <v>429.46</v>
      </c>
      <c r="E311" s="52">
        <f t="shared" si="22"/>
        <v>116.35</v>
      </c>
      <c r="F311" s="52">
        <f t="shared" si="23"/>
        <v>313.11</v>
      </c>
      <c r="G311" s="293">
        <f t="shared" si="24"/>
        <v>27611.8</v>
      </c>
      <c r="H311" s="293"/>
      <c r="I311" s="53"/>
      <c r="K311" s="53"/>
    </row>
    <row r="312" spans="2:11" ht="20" customHeight="1" x14ac:dyDescent="0.35">
      <c r="B312" s="50">
        <f t="shared" si="20"/>
        <v>286</v>
      </c>
      <c r="C312" s="55" cm="1">
        <f t="array" ref="C312">IF(ROW()-ROW(B$27)+1 &gt; $D$19, "",
_xlfn.SWITCH($D$15,
  "Monthly", EDATE($D$16, ROW()-ROW(B$27)),
  "Quarterly", EDATE($D$16, 3*(ROW()-ROW(B$27))),
  "Annually", EDATE($D$16, 12*(ROW()-ROW(B$27))),
  "Semi monthly", $D$16 + (ROW()-ROW(B$27))*15,
  "Bi weekly", $D$16 + (ROW()-ROW(B$27))*14,
  $D$16 + (ROW()-ROW(B$27))*30
))</f>
        <v>54332</v>
      </c>
      <c r="D312" s="52">
        <f t="shared" si="21"/>
        <v>429.46</v>
      </c>
      <c r="E312" s="52">
        <f t="shared" si="22"/>
        <v>115.05</v>
      </c>
      <c r="F312" s="52">
        <f t="shared" si="23"/>
        <v>314.40999999999997</v>
      </c>
      <c r="G312" s="293">
        <f t="shared" si="24"/>
        <v>27297.39</v>
      </c>
      <c r="H312" s="293"/>
      <c r="I312" s="53"/>
      <c r="K312" s="53"/>
    </row>
    <row r="313" spans="2:11" ht="20" customHeight="1" x14ac:dyDescent="0.35">
      <c r="B313" s="50">
        <f t="shared" si="20"/>
        <v>287</v>
      </c>
      <c r="C313" s="55" cm="1">
        <f t="array" ref="C313">IF(ROW()-ROW(B$27)+1 &gt; $D$19, "",
_xlfn.SWITCH($D$15,
  "Monthly", EDATE($D$16, ROW()-ROW(B$27)),
  "Quarterly", EDATE($D$16, 3*(ROW()-ROW(B$27))),
  "Annually", EDATE($D$16, 12*(ROW()-ROW(B$27))),
  "Semi monthly", $D$16 + (ROW()-ROW(B$27))*15,
  "Bi weekly", $D$16 + (ROW()-ROW(B$27))*14,
  $D$16 + (ROW()-ROW(B$27))*30
))</f>
        <v>54363</v>
      </c>
      <c r="D313" s="52">
        <f t="shared" si="21"/>
        <v>429.46</v>
      </c>
      <c r="E313" s="52">
        <f t="shared" si="22"/>
        <v>113.74</v>
      </c>
      <c r="F313" s="52">
        <f t="shared" si="23"/>
        <v>315.71999999999997</v>
      </c>
      <c r="G313" s="293">
        <f t="shared" si="24"/>
        <v>26981.67</v>
      </c>
      <c r="H313" s="293"/>
      <c r="I313" s="53"/>
      <c r="K313" s="53"/>
    </row>
    <row r="314" spans="2:11" ht="20" customHeight="1" x14ac:dyDescent="0.35">
      <c r="B314" s="50">
        <f t="shared" si="20"/>
        <v>288</v>
      </c>
      <c r="C314" s="55" cm="1">
        <f t="array" ref="C314">IF(ROW()-ROW(B$27)+1 &gt; $D$19, "",
_xlfn.SWITCH($D$15,
  "Monthly", EDATE($D$16, ROW()-ROW(B$27)),
  "Quarterly", EDATE($D$16, 3*(ROW()-ROW(B$27))),
  "Annually", EDATE($D$16, 12*(ROW()-ROW(B$27))),
  "Semi monthly", $D$16 + (ROW()-ROW(B$27))*15,
  "Bi weekly", $D$16 + (ROW()-ROW(B$27))*14,
  $D$16 + (ROW()-ROW(B$27))*30
))</f>
        <v>54393</v>
      </c>
      <c r="D314" s="52">
        <f t="shared" si="21"/>
        <v>429.46</v>
      </c>
      <c r="E314" s="52">
        <f t="shared" si="22"/>
        <v>112.42</v>
      </c>
      <c r="F314" s="52">
        <f t="shared" si="23"/>
        <v>317.03999999999996</v>
      </c>
      <c r="G314" s="293">
        <f t="shared" si="24"/>
        <v>26664.63</v>
      </c>
      <c r="H314" s="293"/>
      <c r="I314" s="53"/>
      <c r="K314" s="53"/>
    </row>
    <row r="315" spans="2:11" ht="20" customHeight="1" x14ac:dyDescent="0.35">
      <c r="B315" s="50">
        <f t="shared" si="20"/>
        <v>289</v>
      </c>
      <c r="C315" s="55" cm="1">
        <f t="array" ref="C315">IF(ROW()-ROW(B$27)+1 &gt; $D$19, "",
_xlfn.SWITCH($D$15,
  "Monthly", EDATE($D$16, ROW()-ROW(B$27)),
  "Quarterly", EDATE($D$16, 3*(ROW()-ROW(B$27))),
  "Annually", EDATE($D$16, 12*(ROW()-ROW(B$27))),
  "Semi monthly", $D$16 + (ROW()-ROW(B$27))*15,
  "Bi weekly", $D$16 + (ROW()-ROW(B$27))*14,
  $D$16 + (ROW()-ROW(B$27))*30
))</f>
        <v>54424</v>
      </c>
      <c r="D315" s="52">
        <f t="shared" si="21"/>
        <v>429.46</v>
      </c>
      <c r="E315" s="52">
        <f t="shared" si="22"/>
        <v>111.1</v>
      </c>
      <c r="F315" s="52">
        <f t="shared" si="23"/>
        <v>318.36</v>
      </c>
      <c r="G315" s="293">
        <f t="shared" si="24"/>
        <v>26346.27</v>
      </c>
      <c r="H315" s="293"/>
      <c r="I315" s="53"/>
      <c r="K315" s="53"/>
    </row>
    <row r="316" spans="2:11" ht="20" customHeight="1" x14ac:dyDescent="0.35">
      <c r="B316" s="50">
        <f t="shared" si="20"/>
        <v>290</v>
      </c>
      <c r="C316" s="55" cm="1">
        <f t="array" ref="C316">IF(ROW()-ROW(B$27)+1 &gt; $D$19, "",
_xlfn.SWITCH($D$15,
  "Monthly", EDATE($D$16, ROW()-ROW(B$27)),
  "Quarterly", EDATE($D$16, 3*(ROW()-ROW(B$27))),
  "Annually", EDATE($D$16, 12*(ROW()-ROW(B$27))),
  "Semi monthly", $D$16 + (ROW()-ROW(B$27))*15,
  "Bi weekly", $D$16 + (ROW()-ROW(B$27))*14,
  $D$16 + (ROW()-ROW(B$27))*30
))</f>
        <v>54455</v>
      </c>
      <c r="D316" s="52">
        <f t="shared" si="21"/>
        <v>429.46</v>
      </c>
      <c r="E316" s="52">
        <f t="shared" si="22"/>
        <v>109.78</v>
      </c>
      <c r="F316" s="52">
        <f t="shared" si="23"/>
        <v>319.67999999999995</v>
      </c>
      <c r="G316" s="293">
        <f t="shared" si="24"/>
        <v>26026.59</v>
      </c>
      <c r="H316" s="293"/>
      <c r="I316" s="53"/>
      <c r="K316" s="53"/>
    </row>
    <row r="317" spans="2:11" ht="20" customHeight="1" x14ac:dyDescent="0.35">
      <c r="B317" s="50">
        <f t="shared" si="20"/>
        <v>291</v>
      </c>
      <c r="C317" s="55" cm="1">
        <f t="array" ref="C317">IF(ROW()-ROW(B$27)+1 &gt; $D$19, "",
_xlfn.SWITCH($D$15,
  "Monthly", EDATE($D$16, ROW()-ROW(B$27)),
  "Quarterly", EDATE($D$16, 3*(ROW()-ROW(B$27))),
  "Annually", EDATE($D$16, 12*(ROW()-ROW(B$27))),
  "Semi monthly", $D$16 + (ROW()-ROW(B$27))*15,
  "Bi weekly", $D$16 + (ROW()-ROW(B$27))*14,
  $D$16 + (ROW()-ROW(B$27))*30
))</f>
        <v>54483</v>
      </c>
      <c r="D317" s="52">
        <f t="shared" si="21"/>
        <v>429.46</v>
      </c>
      <c r="E317" s="52">
        <f t="shared" si="22"/>
        <v>108.44</v>
      </c>
      <c r="F317" s="52">
        <f t="shared" si="23"/>
        <v>321.02</v>
      </c>
      <c r="G317" s="293">
        <f t="shared" si="24"/>
        <v>25705.57</v>
      </c>
      <c r="H317" s="293"/>
      <c r="I317" s="53"/>
      <c r="K317" s="53"/>
    </row>
    <row r="318" spans="2:11" ht="20" customHeight="1" x14ac:dyDescent="0.35">
      <c r="B318" s="50">
        <f t="shared" si="20"/>
        <v>292</v>
      </c>
      <c r="C318" s="55" cm="1">
        <f t="array" ref="C318">IF(ROW()-ROW(B$27)+1 &gt; $D$19, "",
_xlfn.SWITCH($D$15,
  "Monthly", EDATE($D$16, ROW()-ROW(B$27)),
  "Quarterly", EDATE($D$16, 3*(ROW()-ROW(B$27))),
  "Annually", EDATE($D$16, 12*(ROW()-ROW(B$27))),
  "Semi monthly", $D$16 + (ROW()-ROW(B$27))*15,
  "Bi weekly", $D$16 + (ROW()-ROW(B$27))*14,
  $D$16 + (ROW()-ROW(B$27))*30
))</f>
        <v>54514</v>
      </c>
      <c r="D318" s="52">
        <f t="shared" si="21"/>
        <v>429.46</v>
      </c>
      <c r="E318" s="52">
        <f t="shared" si="22"/>
        <v>107.11</v>
      </c>
      <c r="F318" s="52">
        <f t="shared" si="23"/>
        <v>322.34999999999997</v>
      </c>
      <c r="G318" s="293">
        <f t="shared" si="24"/>
        <v>25383.22</v>
      </c>
      <c r="H318" s="293"/>
      <c r="I318" s="53"/>
      <c r="K318" s="53"/>
    </row>
    <row r="319" spans="2:11" ht="20" customHeight="1" x14ac:dyDescent="0.35">
      <c r="B319" s="50">
        <f t="shared" si="20"/>
        <v>293</v>
      </c>
      <c r="C319" s="55" cm="1">
        <f t="array" ref="C319">IF(ROW()-ROW(B$27)+1 &gt; $D$19, "",
_xlfn.SWITCH($D$15,
  "Monthly", EDATE($D$16, ROW()-ROW(B$27)),
  "Quarterly", EDATE($D$16, 3*(ROW()-ROW(B$27))),
  "Annually", EDATE($D$16, 12*(ROW()-ROW(B$27))),
  "Semi monthly", $D$16 + (ROW()-ROW(B$27))*15,
  "Bi weekly", $D$16 + (ROW()-ROW(B$27))*14,
  $D$16 + (ROW()-ROW(B$27))*30
))</f>
        <v>54544</v>
      </c>
      <c r="D319" s="52">
        <f t="shared" si="21"/>
        <v>429.46</v>
      </c>
      <c r="E319" s="52">
        <f t="shared" si="22"/>
        <v>105.76</v>
      </c>
      <c r="F319" s="52">
        <f t="shared" si="23"/>
        <v>323.7</v>
      </c>
      <c r="G319" s="293">
        <f t="shared" si="24"/>
        <v>25059.52</v>
      </c>
      <c r="H319" s="293"/>
      <c r="I319" s="53"/>
      <c r="K319" s="53"/>
    </row>
    <row r="320" spans="2:11" ht="20" customHeight="1" x14ac:dyDescent="0.35">
      <c r="B320" s="50">
        <f t="shared" si="20"/>
        <v>294</v>
      </c>
      <c r="C320" s="55" cm="1">
        <f t="array" ref="C320">IF(ROW()-ROW(B$27)+1 &gt; $D$19, "",
_xlfn.SWITCH($D$15,
  "Monthly", EDATE($D$16, ROW()-ROW(B$27)),
  "Quarterly", EDATE($D$16, 3*(ROW()-ROW(B$27))),
  "Annually", EDATE($D$16, 12*(ROW()-ROW(B$27))),
  "Semi monthly", $D$16 + (ROW()-ROW(B$27))*15,
  "Bi weekly", $D$16 + (ROW()-ROW(B$27))*14,
  $D$16 + (ROW()-ROW(B$27))*30
))</f>
        <v>54575</v>
      </c>
      <c r="D320" s="52">
        <f t="shared" si="21"/>
        <v>429.46</v>
      </c>
      <c r="E320" s="52">
        <f t="shared" si="22"/>
        <v>104.41</v>
      </c>
      <c r="F320" s="52">
        <f t="shared" si="23"/>
        <v>325.04999999999995</v>
      </c>
      <c r="G320" s="293">
        <f t="shared" si="24"/>
        <v>24734.47</v>
      </c>
      <c r="H320" s="293"/>
      <c r="I320" s="53"/>
      <c r="K320" s="53"/>
    </row>
    <row r="321" spans="2:11" ht="20" customHeight="1" x14ac:dyDescent="0.35">
      <c r="B321" s="50">
        <f t="shared" si="20"/>
        <v>295</v>
      </c>
      <c r="C321" s="55" cm="1">
        <f t="array" ref="C321">IF(ROW()-ROW(B$27)+1 &gt; $D$19, "",
_xlfn.SWITCH($D$15,
  "Monthly", EDATE($D$16, ROW()-ROW(B$27)),
  "Quarterly", EDATE($D$16, 3*(ROW()-ROW(B$27))),
  "Annually", EDATE($D$16, 12*(ROW()-ROW(B$27))),
  "Semi monthly", $D$16 + (ROW()-ROW(B$27))*15,
  "Bi weekly", $D$16 + (ROW()-ROW(B$27))*14,
  $D$16 + (ROW()-ROW(B$27))*30
))</f>
        <v>54605</v>
      </c>
      <c r="D321" s="52">
        <f t="shared" si="21"/>
        <v>429.46</v>
      </c>
      <c r="E321" s="52">
        <f t="shared" si="22"/>
        <v>103.06</v>
      </c>
      <c r="F321" s="52">
        <f t="shared" si="23"/>
        <v>326.39999999999998</v>
      </c>
      <c r="G321" s="293">
        <f t="shared" si="24"/>
        <v>24408.07</v>
      </c>
      <c r="H321" s="293"/>
      <c r="I321" s="53"/>
      <c r="K321" s="53"/>
    </row>
    <row r="322" spans="2:11" ht="20" customHeight="1" x14ac:dyDescent="0.35">
      <c r="B322" s="50">
        <f t="shared" si="20"/>
        <v>296</v>
      </c>
      <c r="C322" s="55" cm="1">
        <f t="array" ref="C322">IF(ROW()-ROW(B$27)+1 &gt; $D$19, "",
_xlfn.SWITCH($D$15,
  "Monthly", EDATE($D$16, ROW()-ROW(B$27)),
  "Quarterly", EDATE($D$16, 3*(ROW()-ROW(B$27))),
  "Annually", EDATE($D$16, 12*(ROW()-ROW(B$27))),
  "Semi monthly", $D$16 + (ROW()-ROW(B$27))*15,
  "Bi weekly", $D$16 + (ROW()-ROW(B$27))*14,
  $D$16 + (ROW()-ROW(B$27))*30
))</f>
        <v>54636</v>
      </c>
      <c r="D322" s="52">
        <f t="shared" si="21"/>
        <v>429.46</v>
      </c>
      <c r="E322" s="52">
        <f t="shared" si="22"/>
        <v>101.7</v>
      </c>
      <c r="F322" s="52">
        <f t="shared" si="23"/>
        <v>327.76</v>
      </c>
      <c r="G322" s="293">
        <f t="shared" si="24"/>
        <v>24080.31</v>
      </c>
      <c r="H322" s="293"/>
      <c r="I322" s="53"/>
      <c r="K322" s="53"/>
    </row>
    <row r="323" spans="2:11" ht="20" customHeight="1" x14ac:dyDescent="0.35">
      <c r="B323" s="50">
        <f t="shared" si="20"/>
        <v>297</v>
      </c>
      <c r="C323" s="55" cm="1">
        <f t="array" ref="C323">IF(ROW()-ROW(B$27)+1 &gt; $D$19, "",
_xlfn.SWITCH($D$15,
  "Monthly", EDATE($D$16, ROW()-ROW(B$27)),
  "Quarterly", EDATE($D$16, 3*(ROW()-ROW(B$27))),
  "Annually", EDATE($D$16, 12*(ROW()-ROW(B$27))),
  "Semi monthly", $D$16 + (ROW()-ROW(B$27))*15,
  "Bi weekly", $D$16 + (ROW()-ROW(B$27))*14,
  $D$16 + (ROW()-ROW(B$27))*30
))</f>
        <v>54667</v>
      </c>
      <c r="D323" s="52">
        <f t="shared" si="21"/>
        <v>429.46</v>
      </c>
      <c r="E323" s="52">
        <f t="shared" si="22"/>
        <v>100.33</v>
      </c>
      <c r="F323" s="52">
        <f t="shared" si="23"/>
        <v>329.13</v>
      </c>
      <c r="G323" s="293">
        <f t="shared" si="24"/>
        <v>23751.18</v>
      </c>
      <c r="H323" s="293"/>
      <c r="I323" s="53"/>
      <c r="K323" s="53"/>
    </row>
    <row r="324" spans="2:11" ht="20" customHeight="1" x14ac:dyDescent="0.35">
      <c r="B324" s="50">
        <f t="shared" si="20"/>
        <v>298</v>
      </c>
      <c r="C324" s="55" cm="1">
        <f t="array" ref="C324">IF(ROW()-ROW(B$27)+1 &gt; $D$19, "",
_xlfn.SWITCH($D$15,
  "Monthly", EDATE($D$16, ROW()-ROW(B$27)),
  "Quarterly", EDATE($D$16, 3*(ROW()-ROW(B$27))),
  "Annually", EDATE($D$16, 12*(ROW()-ROW(B$27))),
  "Semi monthly", $D$16 + (ROW()-ROW(B$27))*15,
  "Bi weekly", $D$16 + (ROW()-ROW(B$27))*14,
  $D$16 + (ROW()-ROW(B$27))*30
))</f>
        <v>54697</v>
      </c>
      <c r="D324" s="52">
        <f t="shared" si="21"/>
        <v>429.46</v>
      </c>
      <c r="E324" s="52">
        <f t="shared" si="22"/>
        <v>98.96</v>
      </c>
      <c r="F324" s="52">
        <f t="shared" si="23"/>
        <v>330.5</v>
      </c>
      <c r="G324" s="293">
        <f t="shared" si="24"/>
        <v>23420.68</v>
      </c>
      <c r="H324" s="293"/>
      <c r="I324" s="53"/>
      <c r="K324" s="53"/>
    </row>
    <row r="325" spans="2:11" ht="20" customHeight="1" x14ac:dyDescent="0.35">
      <c r="B325" s="50">
        <f t="shared" si="20"/>
        <v>299</v>
      </c>
      <c r="C325" s="55" cm="1">
        <f t="array" ref="C325">IF(ROW()-ROW(B$27)+1 &gt; $D$19, "",
_xlfn.SWITCH($D$15,
  "Monthly", EDATE($D$16, ROW()-ROW(B$27)),
  "Quarterly", EDATE($D$16, 3*(ROW()-ROW(B$27))),
  "Annually", EDATE($D$16, 12*(ROW()-ROW(B$27))),
  "Semi monthly", $D$16 + (ROW()-ROW(B$27))*15,
  "Bi weekly", $D$16 + (ROW()-ROW(B$27))*14,
  $D$16 + (ROW()-ROW(B$27))*30
))</f>
        <v>54728</v>
      </c>
      <c r="D325" s="52">
        <f t="shared" si="21"/>
        <v>429.46</v>
      </c>
      <c r="E325" s="52">
        <f t="shared" si="22"/>
        <v>97.59</v>
      </c>
      <c r="F325" s="52">
        <f t="shared" si="23"/>
        <v>331.87</v>
      </c>
      <c r="G325" s="293">
        <f t="shared" si="24"/>
        <v>23088.81</v>
      </c>
      <c r="H325" s="293"/>
      <c r="I325" s="53"/>
      <c r="K325" s="53"/>
    </row>
    <row r="326" spans="2:11" ht="20" customHeight="1" x14ac:dyDescent="0.35">
      <c r="B326" s="50">
        <f t="shared" si="20"/>
        <v>300</v>
      </c>
      <c r="C326" s="55" cm="1">
        <f t="array" ref="C326">IF(ROW()-ROW(B$27)+1 &gt; $D$19, "",
_xlfn.SWITCH($D$15,
  "Monthly", EDATE($D$16, ROW()-ROW(B$27)),
  "Quarterly", EDATE($D$16, 3*(ROW()-ROW(B$27))),
  "Annually", EDATE($D$16, 12*(ROW()-ROW(B$27))),
  "Semi monthly", $D$16 + (ROW()-ROW(B$27))*15,
  "Bi weekly", $D$16 + (ROW()-ROW(B$27))*14,
  $D$16 + (ROW()-ROW(B$27))*30
))</f>
        <v>54758</v>
      </c>
      <c r="D326" s="52">
        <f t="shared" si="21"/>
        <v>429.46</v>
      </c>
      <c r="E326" s="52">
        <f t="shared" si="22"/>
        <v>96.2</v>
      </c>
      <c r="F326" s="52">
        <f t="shared" si="23"/>
        <v>333.26</v>
      </c>
      <c r="G326" s="293">
        <f t="shared" si="24"/>
        <v>22755.55</v>
      </c>
      <c r="H326" s="293"/>
      <c r="I326" s="53"/>
      <c r="K326" s="53"/>
    </row>
    <row r="327" spans="2:11" ht="20" customHeight="1" x14ac:dyDescent="0.35">
      <c r="B327" s="50">
        <f t="shared" si="20"/>
        <v>301</v>
      </c>
      <c r="C327" s="55" cm="1">
        <f t="array" ref="C327">IF(ROW()-ROW(B$27)+1 &gt; $D$19, "",
_xlfn.SWITCH($D$15,
  "Monthly", EDATE($D$16, ROW()-ROW(B$27)),
  "Quarterly", EDATE($D$16, 3*(ROW()-ROW(B$27))),
  "Annually", EDATE($D$16, 12*(ROW()-ROW(B$27))),
  "Semi monthly", $D$16 + (ROW()-ROW(B$27))*15,
  "Bi weekly", $D$16 + (ROW()-ROW(B$27))*14,
  $D$16 + (ROW()-ROW(B$27))*30
))</f>
        <v>54789</v>
      </c>
      <c r="D327" s="52">
        <f t="shared" si="21"/>
        <v>429.46</v>
      </c>
      <c r="E327" s="52">
        <f t="shared" si="22"/>
        <v>94.81</v>
      </c>
      <c r="F327" s="52">
        <f t="shared" si="23"/>
        <v>334.65</v>
      </c>
      <c r="G327" s="293">
        <f t="shared" si="24"/>
        <v>22420.9</v>
      </c>
      <c r="H327" s="293"/>
      <c r="I327" s="53"/>
      <c r="K327" s="53"/>
    </row>
    <row r="328" spans="2:11" ht="20" customHeight="1" x14ac:dyDescent="0.35">
      <c r="B328" s="50">
        <f t="shared" si="20"/>
        <v>302</v>
      </c>
      <c r="C328" s="55" cm="1">
        <f t="array" ref="C328">IF(ROW()-ROW(B$27)+1 &gt; $D$19, "",
_xlfn.SWITCH($D$15,
  "Monthly", EDATE($D$16, ROW()-ROW(B$27)),
  "Quarterly", EDATE($D$16, 3*(ROW()-ROW(B$27))),
  "Annually", EDATE($D$16, 12*(ROW()-ROW(B$27))),
  "Semi monthly", $D$16 + (ROW()-ROW(B$27))*15,
  "Bi weekly", $D$16 + (ROW()-ROW(B$27))*14,
  $D$16 + (ROW()-ROW(B$27))*30
))</f>
        <v>54820</v>
      </c>
      <c r="D328" s="52">
        <f t="shared" si="21"/>
        <v>429.46</v>
      </c>
      <c r="E328" s="52">
        <f t="shared" si="22"/>
        <v>93.42</v>
      </c>
      <c r="F328" s="52">
        <f t="shared" si="23"/>
        <v>336.03999999999996</v>
      </c>
      <c r="G328" s="293">
        <f t="shared" si="24"/>
        <v>22084.86</v>
      </c>
      <c r="H328" s="293"/>
      <c r="I328" s="53"/>
      <c r="K328" s="53"/>
    </row>
    <row r="329" spans="2:11" ht="20" customHeight="1" x14ac:dyDescent="0.35">
      <c r="B329" s="50">
        <f t="shared" si="20"/>
        <v>303</v>
      </c>
      <c r="C329" s="55" cm="1">
        <f t="array" ref="C329">IF(ROW()-ROW(B$27)+1 &gt; $D$19, "",
_xlfn.SWITCH($D$15,
  "Monthly", EDATE($D$16, ROW()-ROW(B$27)),
  "Quarterly", EDATE($D$16, 3*(ROW()-ROW(B$27))),
  "Annually", EDATE($D$16, 12*(ROW()-ROW(B$27))),
  "Semi monthly", $D$16 + (ROW()-ROW(B$27))*15,
  "Bi weekly", $D$16 + (ROW()-ROW(B$27))*14,
  $D$16 + (ROW()-ROW(B$27))*30
))</f>
        <v>54848</v>
      </c>
      <c r="D329" s="52">
        <f t="shared" si="21"/>
        <v>429.46</v>
      </c>
      <c r="E329" s="52">
        <f t="shared" si="22"/>
        <v>92.02</v>
      </c>
      <c r="F329" s="52">
        <f t="shared" si="23"/>
        <v>337.44</v>
      </c>
      <c r="G329" s="293">
        <f t="shared" si="24"/>
        <v>21747.42</v>
      </c>
      <c r="H329" s="293"/>
      <c r="I329" s="53"/>
      <c r="K329" s="53"/>
    </row>
    <row r="330" spans="2:11" ht="20" customHeight="1" x14ac:dyDescent="0.35">
      <c r="B330" s="50">
        <f t="shared" si="20"/>
        <v>304</v>
      </c>
      <c r="C330" s="55" cm="1">
        <f t="array" ref="C330">IF(ROW()-ROW(B$27)+1 &gt; $D$19, "",
_xlfn.SWITCH($D$15,
  "Monthly", EDATE($D$16, ROW()-ROW(B$27)),
  "Quarterly", EDATE($D$16, 3*(ROW()-ROW(B$27))),
  "Annually", EDATE($D$16, 12*(ROW()-ROW(B$27))),
  "Semi monthly", $D$16 + (ROW()-ROW(B$27))*15,
  "Bi weekly", $D$16 + (ROW()-ROW(B$27))*14,
  $D$16 + (ROW()-ROW(B$27))*30
))</f>
        <v>54879</v>
      </c>
      <c r="D330" s="52">
        <f t="shared" si="21"/>
        <v>429.46</v>
      </c>
      <c r="E330" s="52">
        <f t="shared" si="22"/>
        <v>90.61</v>
      </c>
      <c r="F330" s="52">
        <f t="shared" si="23"/>
        <v>338.84999999999997</v>
      </c>
      <c r="G330" s="293">
        <f t="shared" si="24"/>
        <v>21408.57</v>
      </c>
      <c r="H330" s="293"/>
      <c r="I330" s="53"/>
      <c r="K330" s="53"/>
    </row>
    <row r="331" spans="2:11" ht="20" customHeight="1" x14ac:dyDescent="0.35">
      <c r="B331" s="50">
        <f t="shared" si="20"/>
        <v>305</v>
      </c>
      <c r="C331" s="55" cm="1">
        <f t="array" ref="C331">IF(ROW()-ROW(B$27)+1 &gt; $D$19, "",
_xlfn.SWITCH($D$15,
  "Monthly", EDATE($D$16, ROW()-ROW(B$27)),
  "Quarterly", EDATE($D$16, 3*(ROW()-ROW(B$27))),
  "Annually", EDATE($D$16, 12*(ROW()-ROW(B$27))),
  "Semi monthly", $D$16 + (ROW()-ROW(B$27))*15,
  "Bi weekly", $D$16 + (ROW()-ROW(B$27))*14,
  $D$16 + (ROW()-ROW(B$27))*30
))</f>
        <v>54909</v>
      </c>
      <c r="D331" s="52">
        <f t="shared" si="21"/>
        <v>429.46</v>
      </c>
      <c r="E331" s="52">
        <f t="shared" si="22"/>
        <v>89.2</v>
      </c>
      <c r="F331" s="52">
        <f t="shared" si="23"/>
        <v>340.26</v>
      </c>
      <c r="G331" s="293">
        <f t="shared" si="24"/>
        <v>21068.31</v>
      </c>
      <c r="H331" s="293"/>
      <c r="I331" s="53"/>
      <c r="K331" s="53"/>
    </row>
    <row r="332" spans="2:11" ht="20" customHeight="1" x14ac:dyDescent="0.35">
      <c r="B332" s="50">
        <f t="shared" si="20"/>
        <v>306</v>
      </c>
      <c r="C332" s="55" cm="1">
        <f t="array" ref="C332">IF(ROW()-ROW(B$27)+1 &gt; $D$19, "",
_xlfn.SWITCH($D$15,
  "Monthly", EDATE($D$16, ROW()-ROW(B$27)),
  "Quarterly", EDATE($D$16, 3*(ROW()-ROW(B$27))),
  "Annually", EDATE($D$16, 12*(ROW()-ROW(B$27))),
  "Semi monthly", $D$16 + (ROW()-ROW(B$27))*15,
  "Bi weekly", $D$16 + (ROW()-ROW(B$27))*14,
  $D$16 + (ROW()-ROW(B$27))*30
))</f>
        <v>54940</v>
      </c>
      <c r="D332" s="52">
        <f t="shared" si="21"/>
        <v>429.46</v>
      </c>
      <c r="E332" s="52">
        <f t="shared" si="22"/>
        <v>87.78</v>
      </c>
      <c r="F332" s="52">
        <f t="shared" si="23"/>
        <v>341.67999999999995</v>
      </c>
      <c r="G332" s="293">
        <f t="shared" si="24"/>
        <v>20726.63</v>
      </c>
      <c r="H332" s="293"/>
      <c r="I332" s="53"/>
      <c r="K332" s="53"/>
    </row>
    <row r="333" spans="2:11" ht="20" customHeight="1" x14ac:dyDescent="0.35">
      <c r="B333" s="50">
        <f t="shared" si="20"/>
        <v>307</v>
      </c>
      <c r="C333" s="55" cm="1">
        <f t="array" ref="C333">IF(ROW()-ROW(B$27)+1 &gt; $D$19, "",
_xlfn.SWITCH($D$15,
  "Monthly", EDATE($D$16, ROW()-ROW(B$27)),
  "Quarterly", EDATE($D$16, 3*(ROW()-ROW(B$27))),
  "Annually", EDATE($D$16, 12*(ROW()-ROW(B$27))),
  "Semi monthly", $D$16 + (ROW()-ROW(B$27))*15,
  "Bi weekly", $D$16 + (ROW()-ROW(B$27))*14,
  $D$16 + (ROW()-ROW(B$27))*30
))</f>
        <v>54970</v>
      </c>
      <c r="D333" s="52">
        <f t="shared" si="21"/>
        <v>429.46</v>
      </c>
      <c r="E333" s="52">
        <f t="shared" si="22"/>
        <v>86.36</v>
      </c>
      <c r="F333" s="52">
        <f t="shared" si="23"/>
        <v>343.09999999999997</v>
      </c>
      <c r="G333" s="293">
        <f t="shared" si="24"/>
        <v>20383.53</v>
      </c>
      <c r="H333" s="293"/>
      <c r="I333" s="53"/>
      <c r="K333" s="53"/>
    </row>
    <row r="334" spans="2:11" ht="20" customHeight="1" x14ac:dyDescent="0.35">
      <c r="B334" s="50">
        <f t="shared" si="20"/>
        <v>308</v>
      </c>
      <c r="C334" s="55" cm="1">
        <f t="array" ref="C334">IF(ROW()-ROW(B$27)+1 &gt; $D$19, "",
_xlfn.SWITCH($D$15,
  "Monthly", EDATE($D$16, ROW()-ROW(B$27)),
  "Quarterly", EDATE($D$16, 3*(ROW()-ROW(B$27))),
  "Annually", EDATE($D$16, 12*(ROW()-ROW(B$27))),
  "Semi monthly", $D$16 + (ROW()-ROW(B$27))*15,
  "Bi weekly", $D$16 + (ROW()-ROW(B$27))*14,
  $D$16 + (ROW()-ROW(B$27))*30
))</f>
        <v>55001</v>
      </c>
      <c r="D334" s="52">
        <f t="shared" si="21"/>
        <v>429.46</v>
      </c>
      <c r="E334" s="52">
        <f t="shared" si="22"/>
        <v>84.93</v>
      </c>
      <c r="F334" s="52">
        <f t="shared" si="23"/>
        <v>344.53</v>
      </c>
      <c r="G334" s="293">
        <f t="shared" si="24"/>
        <v>20039</v>
      </c>
      <c r="H334" s="293"/>
      <c r="I334" s="53"/>
      <c r="K334" s="53"/>
    </row>
    <row r="335" spans="2:11" ht="20" customHeight="1" x14ac:dyDescent="0.35">
      <c r="B335" s="50">
        <f t="shared" si="20"/>
        <v>309</v>
      </c>
      <c r="C335" s="55" cm="1">
        <f t="array" ref="C335">IF(ROW()-ROW(B$27)+1 &gt; $D$19, "",
_xlfn.SWITCH($D$15,
  "Monthly", EDATE($D$16, ROW()-ROW(B$27)),
  "Quarterly", EDATE($D$16, 3*(ROW()-ROW(B$27))),
  "Annually", EDATE($D$16, 12*(ROW()-ROW(B$27))),
  "Semi monthly", $D$16 + (ROW()-ROW(B$27))*15,
  "Bi weekly", $D$16 + (ROW()-ROW(B$27))*14,
  $D$16 + (ROW()-ROW(B$27))*30
))</f>
        <v>55032</v>
      </c>
      <c r="D335" s="52">
        <f t="shared" si="21"/>
        <v>429.46</v>
      </c>
      <c r="E335" s="52">
        <f t="shared" si="22"/>
        <v>83.5</v>
      </c>
      <c r="F335" s="52">
        <f t="shared" si="23"/>
        <v>345.96</v>
      </c>
      <c r="G335" s="293">
        <f t="shared" si="24"/>
        <v>19693.04</v>
      </c>
      <c r="H335" s="293"/>
      <c r="I335" s="53"/>
      <c r="K335" s="53"/>
    </row>
    <row r="336" spans="2:11" ht="20" customHeight="1" x14ac:dyDescent="0.35">
      <c r="B336" s="50">
        <f t="shared" si="20"/>
        <v>310</v>
      </c>
      <c r="C336" s="55" cm="1">
        <f t="array" ref="C336">IF(ROW()-ROW(B$27)+1 &gt; $D$19, "",
_xlfn.SWITCH($D$15,
  "Monthly", EDATE($D$16, ROW()-ROW(B$27)),
  "Quarterly", EDATE($D$16, 3*(ROW()-ROW(B$27))),
  "Annually", EDATE($D$16, 12*(ROW()-ROW(B$27))),
  "Semi monthly", $D$16 + (ROW()-ROW(B$27))*15,
  "Bi weekly", $D$16 + (ROW()-ROW(B$27))*14,
  $D$16 + (ROW()-ROW(B$27))*30
))</f>
        <v>55062</v>
      </c>
      <c r="D336" s="52">
        <f t="shared" si="21"/>
        <v>429.46</v>
      </c>
      <c r="E336" s="52">
        <f t="shared" si="22"/>
        <v>82.05</v>
      </c>
      <c r="F336" s="52">
        <f t="shared" si="23"/>
        <v>347.40999999999997</v>
      </c>
      <c r="G336" s="293">
        <f t="shared" si="24"/>
        <v>19345.63</v>
      </c>
      <c r="H336" s="293"/>
      <c r="I336" s="53"/>
      <c r="K336" s="53"/>
    </row>
    <row r="337" spans="2:11" ht="20" customHeight="1" x14ac:dyDescent="0.35">
      <c r="B337" s="50">
        <f t="shared" si="20"/>
        <v>311</v>
      </c>
      <c r="C337" s="55" cm="1">
        <f t="array" ref="C337">IF(ROW()-ROW(B$27)+1 &gt; $D$19, "",
_xlfn.SWITCH($D$15,
  "Monthly", EDATE($D$16, ROW()-ROW(B$27)),
  "Quarterly", EDATE($D$16, 3*(ROW()-ROW(B$27))),
  "Annually", EDATE($D$16, 12*(ROW()-ROW(B$27))),
  "Semi monthly", $D$16 + (ROW()-ROW(B$27))*15,
  "Bi weekly", $D$16 + (ROW()-ROW(B$27))*14,
  $D$16 + (ROW()-ROW(B$27))*30
))</f>
        <v>55093</v>
      </c>
      <c r="D337" s="52">
        <f t="shared" si="21"/>
        <v>429.46</v>
      </c>
      <c r="E337" s="52">
        <f t="shared" si="22"/>
        <v>80.61</v>
      </c>
      <c r="F337" s="52">
        <f t="shared" si="23"/>
        <v>348.84999999999997</v>
      </c>
      <c r="G337" s="293">
        <f t="shared" si="24"/>
        <v>18996.78</v>
      </c>
      <c r="H337" s="293"/>
      <c r="I337" s="53"/>
      <c r="K337" s="53"/>
    </row>
    <row r="338" spans="2:11" ht="20" customHeight="1" x14ac:dyDescent="0.35">
      <c r="B338" s="50">
        <f t="shared" si="20"/>
        <v>312</v>
      </c>
      <c r="C338" s="55" cm="1">
        <f t="array" ref="C338">IF(ROW()-ROW(B$27)+1 &gt; $D$19, "",
_xlfn.SWITCH($D$15,
  "Monthly", EDATE($D$16, ROW()-ROW(B$27)),
  "Quarterly", EDATE($D$16, 3*(ROW()-ROW(B$27))),
  "Annually", EDATE($D$16, 12*(ROW()-ROW(B$27))),
  "Semi monthly", $D$16 + (ROW()-ROW(B$27))*15,
  "Bi weekly", $D$16 + (ROW()-ROW(B$27))*14,
  $D$16 + (ROW()-ROW(B$27))*30
))</f>
        <v>55123</v>
      </c>
      <c r="D338" s="52">
        <f t="shared" si="21"/>
        <v>429.46</v>
      </c>
      <c r="E338" s="52">
        <f t="shared" si="22"/>
        <v>79.150000000000006</v>
      </c>
      <c r="F338" s="52">
        <f t="shared" si="23"/>
        <v>350.30999999999995</v>
      </c>
      <c r="G338" s="293">
        <f t="shared" si="24"/>
        <v>18646.47</v>
      </c>
      <c r="H338" s="293"/>
      <c r="I338" s="53"/>
      <c r="K338" s="53"/>
    </row>
    <row r="339" spans="2:11" ht="20" customHeight="1" x14ac:dyDescent="0.35">
      <c r="B339" s="50">
        <f t="shared" si="20"/>
        <v>313</v>
      </c>
      <c r="C339" s="55" cm="1">
        <f t="array" ref="C339">IF(ROW()-ROW(B$27)+1 &gt; $D$19, "",
_xlfn.SWITCH($D$15,
  "Monthly", EDATE($D$16, ROW()-ROW(B$27)),
  "Quarterly", EDATE($D$16, 3*(ROW()-ROW(B$27))),
  "Annually", EDATE($D$16, 12*(ROW()-ROW(B$27))),
  "Semi monthly", $D$16 + (ROW()-ROW(B$27))*15,
  "Bi weekly", $D$16 + (ROW()-ROW(B$27))*14,
  $D$16 + (ROW()-ROW(B$27))*30
))</f>
        <v>55154</v>
      </c>
      <c r="D339" s="52">
        <f t="shared" si="21"/>
        <v>429.46</v>
      </c>
      <c r="E339" s="52">
        <f t="shared" si="22"/>
        <v>77.69</v>
      </c>
      <c r="F339" s="52">
        <f t="shared" si="23"/>
        <v>351.77</v>
      </c>
      <c r="G339" s="293">
        <f t="shared" si="24"/>
        <v>18294.7</v>
      </c>
      <c r="H339" s="293"/>
      <c r="I339" s="53"/>
      <c r="K339" s="53"/>
    </row>
    <row r="340" spans="2:11" ht="20" customHeight="1" x14ac:dyDescent="0.35">
      <c r="B340" s="50">
        <f t="shared" si="20"/>
        <v>314</v>
      </c>
      <c r="C340" s="55" cm="1">
        <f t="array" ref="C340">IF(ROW()-ROW(B$27)+1 &gt; $D$19, "",
_xlfn.SWITCH($D$15,
  "Monthly", EDATE($D$16, ROW()-ROW(B$27)),
  "Quarterly", EDATE($D$16, 3*(ROW()-ROW(B$27))),
  "Annually", EDATE($D$16, 12*(ROW()-ROW(B$27))),
  "Semi monthly", $D$16 + (ROW()-ROW(B$27))*15,
  "Bi weekly", $D$16 + (ROW()-ROW(B$27))*14,
  $D$16 + (ROW()-ROW(B$27))*30
))</f>
        <v>55185</v>
      </c>
      <c r="D340" s="52">
        <f t="shared" si="21"/>
        <v>429.46</v>
      </c>
      <c r="E340" s="52">
        <f t="shared" si="22"/>
        <v>76.23</v>
      </c>
      <c r="F340" s="52">
        <f t="shared" si="23"/>
        <v>353.22999999999996</v>
      </c>
      <c r="G340" s="293">
        <f t="shared" si="24"/>
        <v>17941.47</v>
      </c>
      <c r="H340" s="293"/>
      <c r="I340" s="53"/>
      <c r="K340" s="53"/>
    </row>
    <row r="341" spans="2:11" ht="20" customHeight="1" x14ac:dyDescent="0.35">
      <c r="B341" s="50">
        <f t="shared" si="20"/>
        <v>315</v>
      </c>
      <c r="C341" s="55" cm="1">
        <f t="array" ref="C341">IF(ROW()-ROW(B$27)+1 &gt; $D$19, "",
_xlfn.SWITCH($D$15,
  "Monthly", EDATE($D$16, ROW()-ROW(B$27)),
  "Quarterly", EDATE($D$16, 3*(ROW()-ROW(B$27))),
  "Annually", EDATE($D$16, 12*(ROW()-ROW(B$27))),
  "Semi monthly", $D$16 + (ROW()-ROW(B$27))*15,
  "Bi weekly", $D$16 + (ROW()-ROW(B$27))*14,
  $D$16 + (ROW()-ROW(B$27))*30
))</f>
        <v>55213</v>
      </c>
      <c r="D341" s="52">
        <f t="shared" si="21"/>
        <v>429.46</v>
      </c>
      <c r="E341" s="52">
        <f t="shared" si="22"/>
        <v>74.760000000000005</v>
      </c>
      <c r="F341" s="52">
        <f t="shared" si="23"/>
        <v>354.7</v>
      </c>
      <c r="G341" s="293">
        <f t="shared" si="24"/>
        <v>17586.77</v>
      </c>
      <c r="H341" s="293"/>
      <c r="I341" s="53"/>
      <c r="K341" s="53"/>
    </row>
    <row r="342" spans="2:11" ht="20" customHeight="1" x14ac:dyDescent="0.35">
      <c r="B342" s="50">
        <f t="shared" si="20"/>
        <v>316</v>
      </c>
      <c r="C342" s="55" cm="1">
        <f t="array" ref="C342">IF(ROW()-ROW(B$27)+1 &gt; $D$19, "",
_xlfn.SWITCH($D$15,
  "Monthly", EDATE($D$16, ROW()-ROW(B$27)),
  "Quarterly", EDATE($D$16, 3*(ROW()-ROW(B$27))),
  "Annually", EDATE($D$16, 12*(ROW()-ROW(B$27))),
  "Semi monthly", $D$16 + (ROW()-ROW(B$27))*15,
  "Bi weekly", $D$16 + (ROW()-ROW(B$27))*14,
  $D$16 + (ROW()-ROW(B$27))*30
))</f>
        <v>55244</v>
      </c>
      <c r="D342" s="52">
        <f t="shared" si="21"/>
        <v>429.46</v>
      </c>
      <c r="E342" s="52">
        <f t="shared" si="22"/>
        <v>73.28</v>
      </c>
      <c r="F342" s="52">
        <f t="shared" si="23"/>
        <v>356.17999999999995</v>
      </c>
      <c r="G342" s="293">
        <f t="shared" si="24"/>
        <v>17230.59</v>
      </c>
      <c r="H342" s="293"/>
      <c r="I342" s="53"/>
      <c r="K342" s="53"/>
    </row>
    <row r="343" spans="2:11" ht="20" customHeight="1" x14ac:dyDescent="0.35">
      <c r="B343" s="50">
        <f t="shared" si="20"/>
        <v>317</v>
      </c>
      <c r="C343" s="55" cm="1">
        <f t="array" ref="C343">IF(ROW()-ROW(B$27)+1 &gt; $D$19, "",
_xlfn.SWITCH($D$15,
  "Monthly", EDATE($D$16, ROW()-ROW(B$27)),
  "Quarterly", EDATE($D$16, 3*(ROW()-ROW(B$27))),
  "Annually", EDATE($D$16, 12*(ROW()-ROW(B$27))),
  "Semi monthly", $D$16 + (ROW()-ROW(B$27))*15,
  "Bi weekly", $D$16 + (ROW()-ROW(B$27))*14,
  $D$16 + (ROW()-ROW(B$27))*30
))</f>
        <v>55274</v>
      </c>
      <c r="D343" s="52">
        <f t="shared" si="21"/>
        <v>429.46</v>
      </c>
      <c r="E343" s="52">
        <f t="shared" si="22"/>
        <v>71.790000000000006</v>
      </c>
      <c r="F343" s="52">
        <f t="shared" si="23"/>
        <v>357.66999999999996</v>
      </c>
      <c r="G343" s="293">
        <f t="shared" si="24"/>
        <v>16872.919999999998</v>
      </c>
      <c r="H343" s="293"/>
      <c r="I343" s="53"/>
      <c r="K343" s="53"/>
    </row>
    <row r="344" spans="2:11" ht="20" customHeight="1" x14ac:dyDescent="0.35">
      <c r="B344" s="50">
        <f t="shared" si="20"/>
        <v>318</v>
      </c>
      <c r="C344" s="55" cm="1">
        <f t="array" ref="C344">IF(ROW()-ROW(B$27)+1 &gt; $D$19, "",
_xlfn.SWITCH($D$15,
  "Monthly", EDATE($D$16, ROW()-ROW(B$27)),
  "Quarterly", EDATE($D$16, 3*(ROW()-ROW(B$27))),
  "Annually", EDATE($D$16, 12*(ROW()-ROW(B$27))),
  "Semi monthly", $D$16 + (ROW()-ROW(B$27))*15,
  "Bi weekly", $D$16 + (ROW()-ROW(B$27))*14,
  $D$16 + (ROW()-ROW(B$27))*30
))</f>
        <v>55305</v>
      </c>
      <c r="D344" s="52">
        <f t="shared" si="21"/>
        <v>429.46</v>
      </c>
      <c r="E344" s="52">
        <f t="shared" si="22"/>
        <v>70.3</v>
      </c>
      <c r="F344" s="52">
        <f t="shared" si="23"/>
        <v>359.15999999999997</v>
      </c>
      <c r="G344" s="293">
        <f t="shared" si="24"/>
        <v>16513.759999999998</v>
      </c>
      <c r="H344" s="293"/>
      <c r="I344" s="53"/>
      <c r="K344" s="53"/>
    </row>
    <row r="345" spans="2:11" ht="20" customHeight="1" x14ac:dyDescent="0.35">
      <c r="B345" s="50">
        <f t="shared" si="20"/>
        <v>319</v>
      </c>
      <c r="C345" s="55" cm="1">
        <f t="array" ref="C345">IF(ROW()-ROW(B$27)+1 &gt; $D$19, "",
_xlfn.SWITCH($D$15,
  "Monthly", EDATE($D$16, ROW()-ROW(B$27)),
  "Quarterly", EDATE($D$16, 3*(ROW()-ROW(B$27))),
  "Annually", EDATE($D$16, 12*(ROW()-ROW(B$27))),
  "Semi monthly", $D$16 + (ROW()-ROW(B$27))*15,
  "Bi weekly", $D$16 + (ROW()-ROW(B$27))*14,
  $D$16 + (ROW()-ROW(B$27))*30
))</f>
        <v>55335</v>
      </c>
      <c r="D345" s="52">
        <f t="shared" si="21"/>
        <v>429.46</v>
      </c>
      <c r="E345" s="52">
        <f t="shared" si="22"/>
        <v>68.81</v>
      </c>
      <c r="F345" s="52">
        <f t="shared" si="23"/>
        <v>360.65</v>
      </c>
      <c r="G345" s="293">
        <f t="shared" si="24"/>
        <v>16153.11</v>
      </c>
      <c r="H345" s="293"/>
      <c r="I345" s="53"/>
      <c r="K345" s="53"/>
    </row>
    <row r="346" spans="2:11" ht="20" customHeight="1" x14ac:dyDescent="0.35">
      <c r="B346" s="50">
        <f t="shared" si="20"/>
        <v>320</v>
      </c>
      <c r="C346" s="55" cm="1">
        <f t="array" ref="C346">IF(ROW()-ROW(B$27)+1 &gt; $D$19, "",
_xlfn.SWITCH($D$15,
  "Monthly", EDATE($D$16, ROW()-ROW(B$27)),
  "Quarterly", EDATE($D$16, 3*(ROW()-ROW(B$27))),
  "Annually", EDATE($D$16, 12*(ROW()-ROW(B$27))),
  "Semi monthly", $D$16 + (ROW()-ROW(B$27))*15,
  "Bi weekly", $D$16 + (ROW()-ROW(B$27))*14,
  $D$16 + (ROW()-ROW(B$27))*30
))</f>
        <v>55366</v>
      </c>
      <c r="D346" s="52">
        <f t="shared" si="21"/>
        <v>429.46</v>
      </c>
      <c r="E346" s="52">
        <f t="shared" si="22"/>
        <v>67.3</v>
      </c>
      <c r="F346" s="52">
        <f t="shared" si="23"/>
        <v>362.15999999999997</v>
      </c>
      <c r="G346" s="293">
        <f t="shared" si="24"/>
        <v>15790.95</v>
      </c>
      <c r="H346" s="293"/>
      <c r="I346" s="53"/>
      <c r="K346" s="53"/>
    </row>
    <row r="347" spans="2:11" ht="20" customHeight="1" x14ac:dyDescent="0.35">
      <c r="B347" s="50">
        <f t="shared" ref="B347:B410" si="25">IF(ROW()-ROW(A$27)+1 &gt; $D$19, "", ROW()-ROW(A$27)+1)</f>
        <v>321</v>
      </c>
      <c r="C347" s="55" cm="1">
        <f t="array" ref="C347">IF(ROW()-ROW(B$27)+1 &gt; $D$19, "",
_xlfn.SWITCH($D$15,
  "Monthly", EDATE($D$16, ROW()-ROW(B$27)),
  "Quarterly", EDATE($D$16, 3*(ROW()-ROW(B$27))),
  "Annually", EDATE($D$16, 12*(ROW()-ROW(B$27))),
  "Semi monthly", $D$16 + (ROW()-ROW(B$27))*15,
  "Bi weekly", $D$16 + (ROW()-ROW(B$27))*14,
  $D$16 + (ROW()-ROW(B$27))*30
))</f>
        <v>55397</v>
      </c>
      <c r="D347" s="52">
        <f t="shared" si="21"/>
        <v>429.46</v>
      </c>
      <c r="E347" s="52">
        <f t="shared" si="22"/>
        <v>65.8</v>
      </c>
      <c r="F347" s="52">
        <f t="shared" si="23"/>
        <v>363.65999999999997</v>
      </c>
      <c r="G347" s="293">
        <f t="shared" si="24"/>
        <v>15427.29</v>
      </c>
      <c r="H347" s="293"/>
      <c r="I347" s="53"/>
      <c r="K347" s="53"/>
    </row>
    <row r="348" spans="2:11" ht="20" customHeight="1" x14ac:dyDescent="0.35">
      <c r="B348" s="50">
        <f t="shared" si="25"/>
        <v>322</v>
      </c>
      <c r="C348" s="55" cm="1">
        <f t="array" ref="C348">IF(ROW()-ROW(B$27)+1 &gt; $D$19, "",
_xlfn.SWITCH($D$15,
  "Monthly", EDATE($D$16, ROW()-ROW(B$27)),
  "Quarterly", EDATE($D$16, 3*(ROW()-ROW(B$27))),
  "Annually", EDATE($D$16, 12*(ROW()-ROW(B$27))),
  "Semi monthly", $D$16 + (ROW()-ROW(B$27))*15,
  "Bi weekly", $D$16 + (ROW()-ROW(B$27))*14,
  $D$16 + (ROW()-ROW(B$27))*30
))</f>
        <v>55427</v>
      </c>
      <c r="D348" s="52">
        <f t="shared" ref="D348:D411" si="26">IF(B348="","",IF($D$8="Yes",ROUND($D$21,2),$D$21))</f>
        <v>429.46</v>
      </c>
      <c r="E348" s="52">
        <f t="shared" ref="E348:E411" si="27">IF(B348="","",IF($D$7="Flat",($D$12*$D$13*$D$14)/$D$19,IF($D$8="Yes",ROUND(($G347*$D$13*$D$14)/$D$19,2),($G347*$D$13*$D$14)/$D$19)))</f>
        <v>64.28</v>
      </c>
      <c r="F348" s="52">
        <f t="shared" ref="F348:F411" si="28">IF($B348="","",IF($D$7="Flat",IFERROR($D$12/$D$19,0),($D348-$E348)))</f>
        <v>365.17999999999995</v>
      </c>
      <c r="G348" s="293">
        <f t="shared" ref="G348:G411" si="29">IFERROR(IF(B348="","",IF($D$8="Yes",ROUND(IF(B348=$D$19,0,ROUND($G347-$F348,2)),2),IF(B348=$D$19,0,ROUND($G347-$F348,2)))),"")</f>
        <v>15062.11</v>
      </c>
      <c r="H348" s="293"/>
      <c r="I348" s="53"/>
      <c r="K348" s="53"/>
    </row>
    <row r="349" spans="2:11" ht="20" customHeight="1" x14ac:dyDescent="0.35">
      <c r="B349" s="50">
        <f t="shared" si="25"/>
        <v>323</v>
      </c>
      <c r="C349" s="55" cm="1">
        <f t="array" ref="C349">IF(ROW()-ROW(B$27)+1 &gt; $D$19, "",
_xlfn.SWITCH($D$15,
  "Monthly", EDATE($D$16, ROW()-ROW(B$27)),
  "Quarterly", EDATE($D$16, 3*(ROW()-ROW(B$27))),
  "Annually", EDATE($D$16, 12*(ROW()-ROW(B$27))),
  "Semi monthly", $D$16 + (ROW()-ROW(B$27))*15,
  "Bi weekly", $D$16 + (ROW()-ROW(B$27))*14,
  $D$16 + (ROW()-ROW(B$27))*30
))</f>
        <v>55458</v>
      </c>
      <c r="D349" s="52">
        <f t="shared" si="26"/>
        <v>429.46</v>
      </c>
      <c r="E349" s="52">
        <f t="shared" si="27"/>
        <v>62.76</v>
      </c>
      <c r="F349" s="52">
        <f t="shared" si="28"/>
        <v>366.7</v>
      </c>
      <c r="G349" s="293">
        <f t="shared" si="29"/>
        <v>14695.41</v>
      </c>
      <c r="H349" s="293"/>
      <c r="I349" s="53"/>
      <c r="K349" s="53"/>
    </row>
    <row r="350" spans="2:11" ht="20" customHeight="1" x14ac:dyDescent="0.35">
      <c r="B350" s="50">
        <f t="shared" si="25"/>
        <v>324</v>
      </c>
      <c r="C350" s="55" cm="1">
        <f t="array" ref="C350">IF(ROW()-ROW(B$27)+1 &gt; $D$19, "",
_xlfn.SWITCH($D$15,
  "Monthly", EDATE($D$16, ROW()-ROW(B$27)),
  "Quarterly", EDATE($D$16, 3*(ROW()-ROW(B$27))),
  "Annually", EDATE($D$16, 12*(ROW()-ROW(B$27))),
  "Semi monthly", $D$16 + (ROW()-ROW(B$27))*15,
  "Bi weekly", $D$16 + (ROW()-ROW(B$27))*14,
  $D$16 + (ROW()-ROW(B$27))*30
))</f>
        <v>55488</v>
      </c>
      <c r="D350" s="52">
        <f t="shared" si="26"/>
        <v>429.46</v>
      </c>
      <c r="E350" s="52">
        <f t="shared" si="27"/>
        <v>61.23</v>
      </c>
      <c r="F350" s="52">
        <f t="shared" si="28"/>
        <v>368.22999999999996</v>
      </c>
      <c r="G350" s="293">
        <f t="shared" si="29"/>
        <v>14327.18</v>
      </c>
      <c r="H350" s="293"/>
      <c r="I350" s="53"/>
      <c r="K350" s="53"/>
    </row>
    <row r="351" spans="2:11" ht="20" customHeight="1" x14ac:dyDescent="0.35">
      <c r="B351" s="50">
        <f t="shared" si="25"/>
        <v>325</v>
      </c>
      <c r="C351" s="55" cm="1">
        <f t="array" ref="C351">IF(ROW()-ROW(B$27)+1 &gt; $D$19, "",
_xlfn.SWITCH($D$15,
  "Monthly", EDATE($D$16, ROW()-ROW(B$27)),
  "Quarterly", EDATE($D$16, 3*(ROW()-ROW(B$27))),
  "Annually", EDATE($D$16, 12*(ROW()-ROW(B$27))),
  "Semi monthly", $D$16 + (ROW()-ROW(B$27))*15,
  "Bi weekly", $D$16 + (ROW()-ROW(B$27))*14,
  $D$16 + (ROW()-ROW(B$27))*30
))</f>
        <v>55519</v>
      </c>
      <c r="D351" s="52">
        <f t="shared" si="26"/>
        <v>429.46</v>
      </c>
      <c r="E351" s="52">
        <f t="shared" si="27"/>
        <v>59.7</v>
      </c>
      <c r="F351" s="52">
        <f t="shared" si="28"/>
        <v>369.76</v>
      </c>
      <c r="G351" s="293">
        <f t="shared" si="29"/>
        <v>13957.42</v>
      </c>
      <c r="H351" s="293"/>
      <c r="I351" s="53"/>
      <c r="K351" s="53"/>
    </row>
    <row r="352" spans="2:11" ht="20" customHeight="1" x14ac:dyDescent="0.35">
      <c r="B352" s="50">
        <f t="shared" si="25"/>
        <v>326</v>
      </c>
      <c r="C352" s="55" cm="1">
        <f t="array" ref="C352">IF(ROW()-ROW(B$27)+1 &gt; $D$19, "",
_xlfn.SWITCH($D$15,
  "Monthly", EDATE($D$16, ROW()-ROW(B$27)),
  "Quarterly", EDATE($D$16, 3*(ROW()-ROW(B$27))),
  "Annually", EDATE($D$16, 12*(ROW()-ROW(B$27))),
  "Semi monthly", $D$16 + (ROW()-ROW(B$27))*15,
  "Bi weekly", $D$16 + (ROW()-ROW(B$27))*14,
  $D$16 + (ROW()-ROW(B$27))*30
))</f>
        <v>55550</v>
      </c>
      <c r="D352" s="52">
        <f t="shared" si="26"/>
        <v>429.46</v>
      </c>
      <c r="E352" s="52">
        <f t="shared" si="27"/>
        <v>58.16</v>
      </c>
      <c r="F352" s="52">
        <f t="shared" si="28"/>
        <v>371.29999999999995</v>
      </c>
      <c r="G352" s="293">
        <f t="shared" si="29"/>
        <v>13586.12</v>
      </c>
      <c r="H352" s="293"/>
      <c r="I352" s="53"/>
      <c r="K352" s="53"/>
    </row>
    <row r="353" spans="2:11" ht="20" customHeight="1" x14ac:dyDescent="0.35">
      <c r="B353" s="50">
        <f t="shared" si="25"/>
        <v>327</v>
      </c>
      <c r="C353" s="55" cm="1">
        <f t="array" ref="C353">IF(ROW()-ROW(B$27)+1 &gt; $D$19, "",
_xlfn.SWITCH($D$15,
  "Monthly", EDATE($D$16, ROW()-ROW(B$27)),
  "Quarterly", EDATE($D$16, 3*(ROW()-ROW(B$27))),
  "Annually", EDATE($D$16, 12*(ROW()-ROW(B$27))),
  "Semi monthly", $D$16 + (ROW()-ROW(B$27))*15,
  "Bi weekly", $D$16 + (ROW()-ROW(B$27))*14,
  $D$16 + (ROW()-ROW(B$27))*30
))</f>
        <v>55579</v>
      </c>
      <c r="D353" s="52">
        <f t="shared" si="26"/>
        <v>429.46</v>
      </c>
      <c r="E353" s="52">
        <f t="shared" si="27"/>
        <v>56.61</v>
      </c>
      <c r="F353" s="52">
        <f t="shared" si="28"/>
        <v>372.84999999999997</v>
      </c>
      <c r="G353" s="293">
        <f t="shared" si="29"/>
        <v>13213.27</v>
      </c>
      <c r="H353" s="293"/>
      <c r="I353" s="53"/>
      <c r="K353" s="53"/>
    </row>
    <row r="354" spans="2:11" ht="20" customHeight="1" x14ac:dyDescent="0.35">
      <c r="B354" s="50">
        <f t="shared" si="25"/>
        <v>328</v>
      </c>
      <c r="C354" s="55" cm="1">
        <f t="array" ref="C354">IF(ROW()-ROW(B$27)+1 &gt; $D$19, "",
_xlfn.SWITCH($D$15,
  "Monthly", EDATE($D$16, ROW()-ROW(B$27)),
  "Quarterly", EDATE($D$16, 3*(ROW()-ROW(B$27))),
  "Annually", EDATE($D$16, 12*(ROW()-ROW(B$27))),
  "Semi monthly", $D$16 + (ROW()-ROW(B$27))*15,
  "Bi weekly", $D$16 + (ROW()-ROW(B$27))*14,
  $D$16 + (ROW()-ROW(B$27))*30
))</f>
        <v>55610</v>
      </c>
      <c r="D354" s="52">
        <f t="shared" si="26"/>
        <v>429.46</v>
      </c>
      <c r="E354" s="52">
        <f t="shared" si="27"/>
        <v>55.06</v>
      </c>
      <c r="F354" s="52">
        <f t="shared" si="28"/>
        <v>374.4</v>
      </c>
      <c r="G354" s="293">
        <f t="shared" si="29"/>
        <v>12838.87</v>
      </c>
      <c r="H354" s="293"/>
      <c r="I354" s="53"/>
      <c r="K354" s="53"/>
    </row>
    <row r="355" spans="2:11" ht="20" customHeight="1" x14ac:dyDescent="0.35">
      <c r="B355" s="50">
        <f t="shared" si="25"/>
        <v>329</v>
      </c>
      <c r="C355" s="55" cm="1">
        <f t="array" ref="C355">IF(ROW()-ROW(B$27)+1 &gt; $D$19, "",
_xlfn.SWITCH($D$15,
  "Monthly", EDATE($D$16, ROW()-ROW(B$27)),
  "Quarterly", EDATE($D$16, 3*(ROW()-ROW(B$27))),
  "Annually", EDATE($D$16, 12*(ROW()-ROW(B$27))),
  "Semi monthly", $D$16 + (ROW()-ROW(B$27))*15,
  "Bi weekly", $D$16 + (ROW()-ROW(B$27))*14,
  $D$16 + (ROW()-ROW(B$27))*30
))</f>
        <v>55640</v>
      </c>
      <c r="D355" s="52">
        <f t="shared" si="26"/>
        <v>429.46</v>
      </c>
      <c r="E355" s="52">
        <f t="shared" si="27"/>
        <v>53.5</v>
      </c>
      <c r="F355" s="52">
        <f t="shared" si="28"/>
        <v>375.96</v>
      </c>
      <c r="G355" s="293">
        <f t="shared" si="29"/>
        <v>12462.91</v>
      </c>
      <c r="H355" s="293"/>
      <c r="I355" s="53"/>
      <c r="K355" s="53"/>
    </row>
    <row r="356" spans="2:11" ht="20" customHeight="1" x14ac:dyDescent="0.35">
      <c r="B356" s="50">
        <f t="shared" si="25"/>
        <v>330</v>
      </c>
      <c r="C356" s="55" cm="1">
        <f t="array" ref="C356">IF(ROW()-ROW(B$27)+1 &gt; $D$19, "",
_xlfn.SWITCH($D$15,
  "Monthly", EDATE($D$16, ROW()-ROW(B$27)),
  "Quarterly", EDATE($D$16, 3*(ROW()-ROW(B$27))),
  "Annually", EDATE($D$16, 12*(ROW()-ROW(B$27))),
  "Semi monthly", $D$16 + (ROW()-ROW(B$27))*15,
  "Bi weekly", $D$16 + (ROW()-ROW(B$27))*14,
  $D$16 + (ROW()-ROW(B$27))*30
))</f>
        <v>55671</v>
      </c>
      <c r="D356" s="52">
        <f t="shared" si="26"/>
        <v>429.46</v>
      </c>
      <c r="E356" s="52">
        <f t="shared" si="27"/>
        <v>51.93</v>
      </c>
      <c r="F356" s="52">
        <f t="shared" si="28"/>
        <v>377.53</v>
      </c>
      <c r="G356" s="293">
        <f t="shared" si="29"/>
        <v>12085.38</v>
      </c>
      <c r="H356" s="293"/>
      <c r="I356" s="53"/>
      <c r="K356" s="53"/>
    </row>
    <row r="357" spans="2:11" ht="20" customHeight="1" x14ac:dyDescent="0.35">
      <c r="B357" s="50">
        <f t="shared" si="25"/>
        <v>331</v>
      </c>
      <c r="C357" s="55" cm="1">
        <f t="array" ref="C357">IF(ROW()-ROW(B$27)+1 &gt; $D$19, "",
_xlfn.SWITCH($D$15,
  "Monthly", EDATE($D$16, ROW()-ROW(B$27)),
  "Quarterly", EDATE($D$16, 3*(ROW()-ROW(B$27))),
  "Annually", EDATE($D$16, 12*(ROW()-ROW(B$27))),
  "Semi monthly", $D$16 + (ROW()-ROW(B$27))*15,
  "Bi weekly", $D$16 + (ROW()-ROW(B$27))*14,
  $D$16 + (ROW()-ROW(B$27))*30
))</f>
        <v>55701</v>
      </c>
      <c r="D357" s="52">
        <f t="shared" si="26"/>
        <v>429.46</v>
      </c>
      <c r="E357" s="52">
        <f t="shared" si="27"/>
        <v>50.36</v>
      </c>
      <c r="F357" s="52">
        <f t="shared" si="28"/>
        <v>379.09999999999997</v>
      </c>
      <c r="G357" s="293">
        <f t="shared" si="29"/>
        <v>11706.28</v>
      </c>
      <c r="H357" s="293"/>
      <c r="I357" s="53"/>
      <c r="K357" s="53"/>
    </row>
    <row r="358" spans="2:11" ht="20" customHeight="1" x14ac:dyDescent="0.35">
      <c r="B358" s="50">
        <f t="shared" si="25"/>
        <v>332</v>
      </c>
      <c r="C358" s="55" cm="1">
        <f t="array" ref="C358">IF(ROW()-ROW(B$27)+1 &gt; $D$19, "",
_xlfn.SWITCH($D$15,
  "Monthly", EDATE($D$16, ROW()-ROW(B$27)),
  "Quarterly", EDATE($D$16, 3*(ROW()-ROW(B$27))),
  "Annually", EDATE($D$16, 12*(ROW()-ROW(B$27))),
  "Semi monthly", $D$16 + (ROW()-ROW(B$27))*15,
  "Bi weekly", $D$16 + (ROW()-ROW(B$27))*14,
  $D$16 + (ROW()-ROW(B$27))*30
))</f>
        <v>55732</v>
      </c>
      <c r="D358" s="52">
        <f t="shared" si="26"/>
        <v>429.46</v>
      </c>
      <c r="E358" s="52">
        <f t="shared" si="27"/>
        <v>48.78</v>
      </c>
      <c r="F358" s="52">
        <f t="shared" si="28"/>
        <v>380.67999999999995</v>
      </c>
      <c r="G358" s="293">
        <f t="shared" si="29"/>
        <v>11325.6</v>
      </c>
      <c r="H358" s="293"/>
      <c r="I358" s="53"/>
      <c r="K358" s="53"/>
    </row>
    <row r="359" spans="2:11" ht="20" customHeight="1" x14ac:dyDescent="0.35">
      <c r="B359" s="50">
        <f t="shared" si="25"/>
        <v>333</v>
      </c>
      <c r="C359" s="55" cm="1">
        <f t="array" ref="C359">IF(ROW()-ROW(B$27)+1 &gt; $D$19, "",
_xlfn.SWITCH($D$15,
  "Monthly", EDATE($D$16, ROW()-ROW(B$27)),
  "Quarterly", EDATE($D$16, 3*(ROW()-ROW(B$27))),
  "Annually", EDATE($D$16, 12*(ROW()-ROW(B$27))),
  "Semi monthly", $D$16 + (ROW()-ROW(B$27))*15,
  "Bi weekly", $D$16 + (ROW()-ROW(B$27))*14,
  $D$16 + (ROW()-ROW(B$27))*30
))</f>
        <v>55763</v>
      </c>
      <c r="D359" s="52">
        <f t="shared" si="26"/>
        <v>429.46</v>
      </c>
      <c r="E359" s="52">
        <f t="shared" si="27"/>
        <v>47.19</v>
      </c>
      <c r="F359" s="52">
        <f t="shared" si="28"/>
        <v>382.27</v>
      </c>
      <c r="G359" s="293">
        <f t="shared" si="29"/>
        <v>10943.33</v>
      </c>
      <c r="H359" s="293"/>
      <c r="I359" s="53"/>
      <c r="K359" s="53"/>
    </row>
    <row r="360" spans="2:11" ht="20" customHeight="1" x14ac:dyDescent="0.35">
      <c r="B360" s="50">
        <f t="shared" si="25"/>
        <v>334</v>
      </c>
      <c r="C360" s="55" cm="1">
        <f t="array" ref="C360">IF(ROW()-ROW(B$27)+1 &gt; $D$19, "",
_xlfn.SWITCH($D$15,
  "Monthly", EDATE($D$16, ROW()-ROW(B$27)),
  "Quarterly", EDATE($D$16, 3*(ROW()-ROW(B$27))),
  "Annually", EDATE($D$16, 12*(ROW()-ROW(B$27))),
  "Semi monthly", $D$16 + (ROW()-ROW(B$27))*15,
  "Bi weekly", $D$16 + (ROW()-ROW(B$27))*14,
  $D$16 + (ROW()-ROW(B$27))*30
))</f>
        <v>55793</v>
      </c>
      <c r="D360" s="52">
        <f t="shared" si="26"/>
        <v>429.46</v>
      </c>
      <c r="E360" s="52">
        <f t="shared" si="27"/>
        <v>45.6</v>
      </c>
      <c r="F360" s="52">
        <f t="shared" si="28"/>
        <v>383.85999999999996</v>
      </c>
      <c r="G360" s="293">
        <f t="shared" si="29"/>
        <v>10559.47</v>
      </c>
      <c r="H360" s="293"/>
      <c r="I360" s="53"/>
      <c r="K360" s="53"/>
    </row>
    <row r="361" spans="2:11" ht="20" customHeight="1" x14ac:dyDescent="0.35">
      <c r="B361" s="50">
        <f t="shared" si="25"/>
        <v>335</v>
      </c>
      <c r="C361" s="55" cm="1">
        <f t="array" ref="C361">IF(ROW()-ROW(B$27)+1 &gt; $D$19, "",
_xlfn.SWITCH($D$15,
  "Monthly", EDATE($D$16, ROW()-ROW(B$27)),
  "Quarterly", EDATE($D$16, 3*(ROW()-ROW(B$27))),
  "Annually", EDATE($D$16, 12*(ROW()-ROW(B$27))),
  "Semi monthly", $D$16 + (ROW()-ROW(B$27))*15,
  "Bi weekly", $D$16 + (ROW()-ROW(B$27))*14,
  $D$16 + (ROW()-ROW(B$27))*30
))</f>
        <v>55824</v>
      </c>
      <c r="D361" s="52">
        <f t="shared" si="26"/>
        <v>429.46</v>
      </c>
      <c r="E361" s="52">
        <f t="shared" si="27"/>
        <v>44</v>
      </c>
      <c r="F361" s="52">
        <f t="shared" si="28"/>
        <v>385.46</v>
      </c>
      <c r="G361" s="293">
        <f t="shared" si="29"/>
        <v>10174.01</v>
      </c>
      <c r="H361" s="293"/>
      <c r="I361" s="53"/>
      <c r="K361" s="53"/>
    </row>
    <row r="362" spans="2:11" ht="20" customHeight="1" x14ac:dyDescent="0.35">
      <c r="B362" s="50">
        <f t="shared" si="25"/>
        <v>336</v>
      </c>
      <c r="C362" s="55" cm="1">
        <f t="array" ref="C362">IF(ROW()-ROW(B$27)+1 &gt; $D$19, "",
_xlfn.SWITCH($D$15,
  "Monthly", EDATE($D$16, ROW()-ROW(B$27)),
  "Quarterly", EDATE($D$16, 3*(ROW()-ROW(B$27))),
  "Annually", EDATE($D$16, 12*(ROW()-ROW(B$27))),
  "Semi monthly", $D$16 + (ROW()-ROW(B$27))*15,
  "Bi weekly", $D$16 + (ROW()-ROW(B$27))*14,
  $D$16 + (ROW()-ROW(B$27))*30
))</f>
        <v>55854</v>
      </c>
      <c r="D362" s="52">
        <f t="shared" si="26"/>
        <v>429.46</v>
      </c>
      <c r="E362" s="52">
        <f t="shared" si="27"/>
        <v>42.39</v>
      </c>
      <c r="F362" s="52">
        <f t="shared" si="28"/>
        <v>387.07</v>
      </c>
      <c r="G362" s="293">
        <f t="shared" si="29"/>
        <v>9786.94</v>
      </c>
      <c r="H362" s="293"/>
      <c r="I362" s="53"/>
      <c r="K362" s="53"/>
    </row>
    <row r="363" spans="2:11" ht="20" customHeight="1" x14ac:dyDescent="0.35">
      <c r="B363" s="50">
        <f t="shared" si="25"/>
        <v>337</v>
      </c>
      <c r="C363" s="55" cm="1">
        <f t="array" ref="C363">IF(ROW()-ROW(B$27)+1 &gt; $D$19, "",
_xlfn.SWITCH($D$15,
  "Monthly", EDATE($D$16, ROW()-ROW(B$27)),
  "Quarterly", EDATE($D$16, 3*(ROW()-ROW(B$27))),
  "Annually", EDATE($D$16, 12*(ROW()-ROW(B$27))),
  "Semi monthly", $D$16 + (ROW()-ROW(B$27))*15,
  "Bi weekly", $D$16 + (ROW()-ROW(B$27))*14,
  $D$16 + (ROW()-ROW(B$27))*30
))</f>
        <v>55885</v>
      </c>
      <c r="D363" s="52">
        <f t="shared" si="26"/>
        <v>429.46</v>
      </c>
      <c r="E363" s="52">
        <f t="shared" si="27"/>
        <v>40.78</v>
      </c>
      <c r="F363" s="52">
        <f t="shared" si="28"/>
        <v>388.67999999999995</v>
      </c>
      <c r="G363" s="293">
        <f t="shared" si="29"/>
        <v>9398.26</v>
      </c>
      <c r="H363" s="293"/>
      <c r="I363" s="53"/>
      <c r="K363" s="53"/>
    </row>
    <row r="364" spans="2:11" ht="20" customHeight="1" x14ac:dyDescent="0.35">
      <c r="B364" s="50">
        <f t="shared" si="25"/>
        <v>338</v>
      </c>
      <c r="C364" s="55" cm="1">
        <f t="array" ref="C364">IF(ROW()-ROW(B$27)+1 &gt; $D$19, "",
_xlfn.SWITCH($D$15,
  "Monthly", EDATE($D$16, ROW()-ROW(B$27)),
  "Quarterly", EDATE($D$16, 3*(ROW()-ROW(B$27))),
  "Annually", EDATE($D$16, 12*(ROW()-ROW(B$27))),
  "Semi monthly", $D$16 + (ROW()-ROW(B$27))*15,
  "Bi weekly", $D$16 + (ROW()-ROW(B$27))*14,
  $D$16 + (ROW()-ROW(B$27))*30
))</f>
        <v>55916</v>
      </c>
      <c r="D364" s="52">
        <f t="shared" si="26"/>
        <v>429.46</v>
      </c>
      <c r="E364" s="52">
        <f t="shared" si="27"/>
        <v>39.159999999999997</v>
      </c>
      <c r="F364" s="52">
        <f t="shared" si="28"/>
        <v>390.29999999999995</v>
      </c>
      <c r="G364" s="293">
        <f t="shared" si="29"/>
        <v>9007.9599999999991</v>
      </c>
      <c r="H364" s="293"/>
      <c r="I364" s="53"/>
      <c r="K364" s="53"/>
    </row>
    <row r="365" spans="2:11" ht="20" customHeight="1" x14ac:dyDescent="0.35">
      <c r="B365" s="50">
        <f t="shared" si="25"/>
        <v>339</v>
      </c>
      <c r="C365" s="55" cm="1">
        <f t="array" ref="C365">IF(ROW()-ROW(B$27)+1 &gt; $D$19, "",
_xlfn.SWITCH($D$15,
  "Monthly", EDATE($D$16, ROW()-ROW(B$27)),
  "Quarterly", EDATE($D$16, 3*(ROW()-ROW(B$27))),
  "Annually", EDATE($D$16, 12*(ROW()-ROW(B$27))),
  "Semi monthly", $D$16 + (ROW()-ROW(B$27))*15,
  "Bi weekly", $D$16 + (ROW()-ROW(B$27))*14,
  $D$16 + (ROW()-ROW(B$27))*30
))</f>
        <v>55944</v>
      </c>
      <c r="D365" s="52">
        <f t="shared" si="26"/>
        <v>429.46</v>
      </c>
      <c r="E365" s="52">
        <f t="shared" si="27"/>
        <v>37.53</v>
      </c>
      <c r="F365" s="52">
        <f t="shared" si="28"/>
        <v>391.92999999999995</v>
      </c>
      <c r="G365" s="293">
        <f t="shared" si="29"/>
        <v>8616.0300000000007</v>
      </c>
      <c r="H365" s="293"/>
      <c r="I365" s="53"/>
      <c r="K365" s="53"/>
    </row>
    <row r="366" spans="2:11" ht="20" customHeight="1" x14ac:dyDescent="0.35">
      <c r="B366" s="50">
        <f t="shared" si="25"/>
        <v>340</v>
      </c>
      <c r="C366" s="55" cm="1">
        <f t="array" ref="C366">IF(ROW()-ROW(B$27)+1 &gt; $D$19, "",
_xlfn.SWITCH($D$15,
  "Monthly", EDATE($D$16, ROW()-ROW(B$27)),
  "Quarterly", EDATE($D$16, 3*(ROW()-ROW(B$27))),
  "Annually", EDATE($D$16, 12*(ROW()-ROW(B$27))),
  "Semi monthly", $D$16 + (ROW()-ROW(B$27))*15,
  "Bi weekly", $D$16 + (ROW()-ROW(B$27))*14,
  $D$16 + (ROW()-ROW(B$27))*30
))</f>
        <v>55975</v>
      </c>
      <c r="D366" s="52">
        <f t="shared" si="26"/>
        <v>429.46</v>
      </c>
      <c r="E366" s="52">
        <f t="shared" si="27"/>
        <v>35.9</v>
      </c>
      <c r="F366" s="52">
        <f t="shared" si="28"/>
        <v>393.56</v>
      </c>
      <c r="G366" s="293">
        <f t="shared" si="29"/>
        <v>8222.4699999999993</v>
      </c>
      <c r="H366" s="293"/>
      <c r="I366" s="53"/>
      <c r="K366" s="53"/>
    </row>
    <row r="367" spans="2:11" ht="20" customHeight="1" x14ac:dyDescent="0.35">
      <c r="B367" s="50">
        <f t="shared" si="25"/>
        <v>341</v>
      </c>
      <c r="C367" s="55" cm="1">
        <f t="array" ref="C367">IF(ROW()-ROW(B$27)+1 &gt; $D$19, "",
_xlfn.SWITCH($D$15,
  "Monthly", EDATE($D$16, ROW()-ROW(B$27)),
  "Quarterly", EDATE($D$16, 3*(ROW()-ROW(B$27))),
  "Annually", EDATE($D$16, 12*(ROW()-ROW(B$27))),
  "Semi monthly", $D$16 + (ROW()-ROW(B$27))*15,
  "Bi weekly", $D$16 + (ROW()-ROW(B$27))*14,
  $D$16 + (ROW()-ROW(B$27))*30
))</f>
        <v>56005</v>
      </c>
      <c r="D367" s="52">
        <f t="shared" si="26"/>
        <v>429.46</v>
      </c>
      <c r="E367" s="52">
        <f t="shared" si="27"/>
        <v>34.26</v>
      </c>
      <c r="F367" s="52">
        <f t="shared" si="28"/>
        <v>395.2</v>
      </c>
      <c r="G367" s="293">
        <f t="shared" si="29"/>
        <v>7827.27</v>
      </c>
      <c r="H367" s="293"/>
      <c r="I367" s="53"/>
      <c r="K367" s="53"/>
    </row>
    <row r="368" spans="2:11" ht="20" customHeight="1" x14ac:dyDescent="0.35">
      <c r="B368" s="50">
        <f t="shared" si="25"/>
        <v>342</v>
      </c>
      <c r="C368" s="55" cm="1">
        <f t="array" ref="C368">IF(ROW()-ROW(B$27)+1 &gt; $D$19, "",
_xlfn.SWITCH($D$15,
  "Monthly", EDATE($D$16, ROW()-ROW(B$27)),
  "Quarterly", EDATE($D$16, 3*(ROW()-ROW(B$27))),
  "Annually", EDATE($D$16, 12*(ROW()-ROW(B$27))),
  "Semi monthly", $D$16 + (ROW()-ROW(B$27))*15,
  "Bi weekly", $D$16 + (ROW()-ROW(B$27))*14,
  $D$16 + (ROW()-ROW(B$27))*30
))</f>
        <v>56036</v>
      </c>
      <c r="D368" s="52">
        <f t="shared" si="26"/>
        <v>429.46</v>
      </c>
      <c r="E368" s="52">
        <f t="shared" si="27"/>
        <v>32.61</v>
      </c>
      <c r="F368" s="52">
        <f t="shared" si="28"/>
        <v>396.84999999999997</v>
      </c>
      <c r="G368" s="293">
        <f t="shared" si="29"/>
        <v>7430.42</v>
      </c>
      <c r="H368" s="293"/>
      <c r="I368" s="53"/>
      <c r="K368" s="53"/>
    </row>
    <row r="369" spans="2:11" ht="20" customHeight="1" x14ac:dyDescent="0.35">
      <c r="B369" s="50">
        <f t="shared" si="25"/>
        <v>343</v>
      </c>
      <c r="C369" s="55" cm="1">
        <f t="array" ref="C369">IF(ROW()-ROW(B$27)+1 &gt; $D$19, "",
_xlfn.SWITCH($D$15,
  "Monthly", EDATE($D$16, ROW()-ROW(B$27)),
  "Quarterly", EDATE($D$16, 3*(ROW()-ROW(B$27))),
  "Annually", EDATE($D$16, 12*(ROW()-ROW(B$27))),
  "Semi monthly", $D$16 + (ROW()-ROW(B$27))*15,
  "Bi weekly", $D$16 + (ROW()-ROW(B$27))*14,
  $D$16 + (ROW()-ROW(B$27))*30
))</f>
        <v>56066</v>
      </c>
      <c r="D369" s="52">
        <f t="shared" si="26"/>
        <v>429.46</v>
      </c>
      <c r="E369" s="52">
        <f t="shared" si="27"/>
        <v>30.96</v>
      </c>
      <c r="F369" s="52">
        <f t="shared" si="28"/>
        <v>398.5</v>
      </c>
      <c r="G369" s="293">
        <f t="shared" si="29"/>
        <v>7031.92</v>
      </c>
      <c r="H369" s="293"/>
      <c r="I369" s="53"/>
      <c r="K369" s="53"/>
    </row>
    <row r="370" spans="2:11" ht="20" customHeight="1" x14ac:dyDescent="0.35">
      <c r="B370" s="50">
        <f t="shared" si="25"/>
        <v>344</v>
      </c>
      <c r="C370" s="55" cm="1">
        <f t="array" ref="C370">IF(ROW()-ROW(B$27)+1 &gt; $D$19, "",
_xlfn.SWITCH($D$15,
  "Monthly", EDATE($D$16, ROW()-ROW(B$27)),
  "Quarterly", EDATE($D$16, 3*(ROW()-ROW(B$27))),
  "Annually", EDATE($D$16, 12*(ROW()-ROW(B$27))),
  "Semi monthly", $D$16 + (ROW()-ROW(B$27))*15,
  "Bi weekly", $D$16 + (ROW()-ROW(B$27))*14,
  $D$16 + (ROW()-ROW(B$27))*30
))</f>
        <v>56097</v>
      </c>
      <c r="D370" s="52">
        <f t="shared" si="26"/>
        <v>429.46</v>
      </c>
      <c r="E370" s="52">
        <f t="shared" si="27"/>
        <v>29.3</v>
      </c>
      <c r="F370" s="52">
        <f t="shared" si="28"/>
        <v>400.15999999999997</v>
      </c>
      <c r="G370" s="293">
        <f t="shared" si="29"/>
        <v>6631.76</v>
      </c>
      <c r="H370" s="293"/>
      <c r="I370" s="53"/>
      <c r="K370" s="53"/>
    </row>
    <row r="371" spans="2:11" ht="20" customHeight="1" x14ac:dyDescent="0.35">
      <c r="B371" s="50">
        <f t="shared" si="25"/>
        <v>345</v>
      </c>
      <c r="C371" s="55" cm="1">
        <f t="array" ref="C371">IF(ROW()-ROW(B$27)+1 &gt; $D$19, "",
_xlfn.SWITCH($D$15,
  "Monthly", EDATE($D$16, ROW()-ROW(B$27)),
  "Quarterly", EDATE($D$16, 3*(ROW()-ROW(B$27))),
  "Annually", EDATE($D$16, 12*(ROW()-ROW(B$27))),
  "Semi monthly", $D$16 + (ROW()-ROW(B$27))*15,
  "Bi weekly", $D$16 + (ROW()-ROW(B$27))*14,
  $D$16 + (ROW()-ROW(B$27))*30
))</f>
        <v>56128</v>
      </c>
      <c r="D371" s="52">
        <f t="shared" si="26"/>
        <v>429.46</v>
      </c>
      <c r="E371" s="52">
        <f t="shared" si="27"/>
        <v>27.63</v>
      </c>
      <c r="F371" s="52">
        <f t="shared" si="28"/>
        <v>401.83</v>
      </c>
      <c r="G371" s="293">
        <f t="shared" si="29"/>
        <v>6229.93</v>
      </c>
      <c r="H371" s="293"/>
      <c r="I371" s="53"/>
      <c r="K371" s="53"/>
    </row>
    <row r="372" spans="2:11" ht="20" customHeight="1" x14ac:dyDescent="0.35">
      <c r="B372" s="50">
        <f t="shared" si="25"/>
        <v>346</v>
      </c>
      <c r="C372" s="55" cm="1">
        <f t="array" ref="C372">IF(ROW()-ROW(B$27)+1 &gt; $D$19, "",
_xlfn.SWITCH($D$15,
  "Monthly", EDATE($D$16, ROW()-ROW(B$27)),
  "Quarterly", EDATE($D$16, 3*(ROW()-ROW(B$27))),
  "Annually", EDATE($D$16, 12*(ROW()-ROW(B$27))),
  "Semi monthly", $D$16 + (ROW()-ROW(B$27))*15,
  "Bi weekly", $D$16 + (ROW()-ROW(B$27))*14,
  $D$16 + (ROW()-ROW(B$27))*30
))</f>
        <v>56158</v>
      </c>
      <c r="D372" s="52">
        <f t="shared" si="26"/>
        <v>429.46</v>
      </c>
      <c r="E372" s="52">
        <f t="shared" si="27"/>
        <v>25.96</v>
      </c>
      <c r="F372" s="52">
        <f t="shared" si="28"/>
        <v>403.5</v>
      </c>
      <c r="G372" s="293">
        <f t="shared" si="29"/>
        <v>5826.43</v>
      </c>
      <c r="H372" s="293"/>
      <c r="I372" s="53"/>
      <c r="K372" s="53"/>
    </row>
    <row r="373" spans="2:11" ht="20" customHeight="1" x14ac:dyDescent="0.35">
      <c r="B373" s="50">
        <f t="shared" si="25"/>
        <v>347</v>
      </c>
      <c r="C373" s="55" cm="1">
        <f t="array" ref="C373">IF(ROW()-ROW(B$27)+1 &gt; $D$19, "",
_xlfn.SWITCH($D$15,
  "Monthly", EDATE($D$16, ROW()-ROW(B$27)),
  "Quarterly", EDATE($D$16, 3*(ROW()-ROW(B$27))),
  "Annually", EDATE($D$16, 12*(ROW()-ROW(B$27))),
  "Semi monthly", $D$16 + (ROW()-ROW(B$27))*15,
  "Bi weekly", $D$16 + (ROW()-ROW(B$27))*14,
  $D$16 + (ROW()-ROW(B$27))*30
))</f>
        <v>56189</v>
      </c>
      <c r="D373" s="52">
        <f t="shared" si="26"/>
        <v>429.46</v>
      </c>
      <c r="E373" s="52">
        <f t="shared" si="27"/>
        <v>24.28</v>
      </c>
      <c r="F373" s="52">
        <f t="shared" si="28"/>
        <v>405.17999999999995</v>
      </c>
      <c r="G373" s="293">
        <f t="shared" si="29"/>
        <v>5421.25</v>
      </c>
      <c r="H373" s="293"/>
      <c r="I373" s="53"/>
      <c r="K373" s="53"/>
    </row>
    <row r="374" spans="2:11" ht="20" customHeight="1" x14ac:dyDescent="0.35">
      <c r="B374" s="50">
        <f t="shared" si="25"/>
        <v>348</v>
      </c>
      <c r="C374" s="55" cm="1">
        <f t="array" ref="C374">IF(ROW()-ROW(B$27)+1 &gt; $D$19, "",
_xlfn.SWITCH($D$15,
  "Monthly", EDATE($D$16, ROW()-ROW(B$27)),
  "Quarterly", EDATE($D$16, 3*(ROW()-ROW(B$27))),
  "Annually", EDATE($D$16, 12*(ROW()-ROW(B$27))),
  "Semi monthly", $D$16 + (ROW()-ROW(B$27))*15,
  "Bi weekly", $D$16 + (ROW()-ROW(B$27))*14,
  $D$16 + (ROW()-ROW(B$27))*30
))</f>
        <v>56219</v>
      </c>
      <c r="D374" s="52">
        <f t="shared" si="26"/>
        <v>429.46</v>
      </c>
      <c r="E374" s="52">
        <f t="shared" si="27"/>
        <v>22.59</v>
      </c>
      <c r="F374" s="52">
        <f t="shared" si="28"/>
        <v>406.87</v>
      </c>
      <c r="G374" s="293">
        <f t="shared" si="29"/>
        <v>5014.38</v>
      </c>
      <c r="H374" s="293"/>
      <c r="I374" s="53"/>
      <c r="K374" s="53"/>
    </row>
    <row r="375" spans="2:11" ht="20" customHeight="1" x14ac:dyDescent="0.35">
      <c r="B375" s="50">
        <f t="shared" si="25"/>
        <v>349</v>
      </c>
      <c r="C375" s="55" cm="1">
        <f t="array" ref="C375">IF(ROW()-ROW(B$27)+1 &gt; $D$19, "",
_xlfn.SWITCH($D$15,
  "Monthly", EDATE($D$16, ROW()-ROW(B$27)),
  "Quarterly", EDATE($D$16, 3*(ROW()-ROW(B$27))),
  "Annually", EDATE($D$16, 12*(ROW()-ROW(B$27))),
  "Semi monthly", $D$16 + (ROW()-ROW(B$27))*15,
  "Bi weekly", $D$16 + (ROW()-ROW(B$27))*14,
  $D$16 + (ROW()-ROW(B$27))*30
))</f>
        <v>56250</v>
      </c>
      <c r="D375" s="52">
        <f t="shared" si="26"/>
        <v>429.46</v>
      </c>
      <c r="E375" s="52">
        <f t="shared" si="27"/>
        <v>20.89</v>
      </c>
      <c r="F375" s="52">
        <f t="shared" si="28"/>
        <v>408.57</v>
      </c>
      <c r="G375" s="293">
        <f t="shared" si="29"/>
        <v>4605.8100000000004</v>
      </c>
      <c r="H375" s="293"/>
      <c r="I375" s="53"/>
      <c r="K375" s="53"/>
    </row>
    <row r="376" spans="2:11" ht="20" customHeight="1" x14ac:dyDescent="0.35">
      <c r="B376" s="50">
        <f t="shared" si="25"/>
        <v>350</v>
      </c>
      <c r="C376" s="55" cm="1">
        <f t="array" ref="C376">IF(ROW()-ROW(B$27)+1 &gt; $D$19, "",
_xlfn.SWITCH($D$15,
  "Monthly", EDATE($D$16, ROW()-ROW(B$27)),
  "Quarterly", EDATE($D$16, 3*(ROW()-ROW(B$27))),
  "Annually", EDATE($D$16, 12*(ROW()-ROW(B$27))),
  "Semi monthly", $D$16 + (ROW()-ROW(B$27))*15,
  "Bi weekly", $D$16 + (ROW()-ROW(B$27))*14,
  $D$16 + (ROW()-ROW(B$27))*30
))</f>
        <v>56281</v>
      </c>
      <c r="D376" s="52">
        <f t="shared" si="26"/>
        <v>429.46</v>
      </c>
      <c r="E376" s="52">
        <f t="shared" si="27"/>
        <v>19.190000000000001</v>
      </c>
      <c r="F376" s="52">
        <f t="shared" si="28"/>
        <v>410.27</v>
      </c>
      <c r="G376" s="293">
        <f t="shared" si="29"/>
        <v>4195.54</v>
      </c>
      <c r="H376" s="293"/>
      <c r="I376" s="53"/>
      <c r="K376" s="53"/>
    </row>
    <row r="377" spans="2:11" ht="20" customHeight="1" x14ac:dyDescent="0.35">
      <c r="B377" s="50">
        <f t="shared" si="25"/>
        <v>351</v>
      </c>
      <c r="C377" s="55" cm="1">
        <f t="array" ref="C377">IF(ROW()-ROW(B$27)+1 &gt; $D$19, "",
_xlfn.SWITCH($D$15,
  "Monthly", EDATE($D$16, ROW()-ROW(B$27)),
  "Quarterly", EDATE($D$16, 3*(ROW()-ROW(B$27))),
  "Annually", EDATE($D$16, 12*(ROW()-ROW(B$27))),
  "Semi monthly", $D$16 + (ROW()-ROW(B$27))*15,
  "Bi weekly", $D$16 + (ROW()-ROW(B$27))*14,
  $D$16 + (ROW()-ROW(B$27))*30
))</f>
        <v>56309</v>
      </c>
      <c r="D377" s="52">
        <f t="shared" si="26"/>
        <v>429.46</v>
      </c>
      <c r="E377" s="52">
        <f t="shared" si="27"/>
        <v>17.48</v>
      </c>
      <c r="F377" s="52">
        <f t="shared" si="28"/>
        <v>411.97999999999996</v>
      </c>
      <c r="G377" s="293">
        <f t="shared" si="29"/>
        <v>3783.56</v>
      </c>
      <c r="H377" s="293"/>
      <c r="I377" s="53"/>
      <c r="K377" s="53"/>
    </row>
    <row r="378" spans="2:11" ht="20" customHeight="1" x14ac:dyDescent="0.35">
      <c r="B378" s="50">
        <f t="shared" si="25"/>
        <v>352</v>
      </c>
      <c r="C378" s="55" cm="1">
        <f t="array" ref="C378">IF(ROW()-ROW(B$27)+1 &gt; $D$19, "",
_xlfn.SWITCH($D$15,
  "Monthly", EDATE($D$16, ROW()-ROW(B$27)),
  "Quarterly", EDATE($D$16, 3*(ROW()-ROW(B$27))),
  "Annually", EDATE($D$16, 12*(ROW()-ROW(B$27))),
  "Semi monthly", $D$16 + (ROW()-ROW(B$27))*15,
  "Bi weekly", $D$16 + (ROW()-ROW(B$27))*14,
  $D$16 + (ROW()-ROW(B$27))*30
))</f>
        <v>56340</v>
      </c>
      <c r="D378" s="52">
        <f t="shared" si="26"/>
        <v>429.46</v>
      </c>
      <c r="E378" s="52">
        <f t="shared" si="27"/>
        <v>15.76</v>
      </c>
      <c r="F378" s="52">
        <f t="shared" si="28"/>
        <v>413.7</v>
      </c>
      <c r="G378" s="293">
        <f t="shared" si="29"/>
        <v>3369.86</v>
      </c>
      <c r="H378" s="293"/>
      <c r="I378" s="53"/>
      <c r="K378" s="53"/>
    </row>
    <row r="379" spans="2:11" ht="20" customHeight="1" x14ac:dyDescent="0.35">
      <c r="B379" s="50">
        <f t="shared" si="25"/>
        <v>353</v>
      </c>
      <c r="C379" s="55" cm="1">
        <f t="array" ref="C379">IF(ROW()-ROW(B$27)+1 &gt; $D$19, "",
_xlfn.SWITCH($D$15,
  "Monthly", EDATE($D$16, ROW()-ROW(B$27)),
  "Quarterly", EDATE($D$16, 3*(ROW()-ROW(B$27))),
  "Annually", EDATE($D$16, 12*(ROW()-ROW(B$27))),
  "Semi monthly", $D$16 + (ROW()-ROW(B$27))*15,
  "Bi weekly", $D$16 + (ROW()-ROW(B$27))*14,
  $D$16 + (ROW()-ROW(B$27))*30
))</f>
        <v>56370</v>
      </c>
      <c r="D379" s="52">
        <f t="shared" si="26"/>
        <v>429.46</v>
      </c>
      <c r="E379" s="52">
        <f t="shared" si="27"/>
        <v>14.04</v>
      </c>
      <c r="F379" s="52">
        <f t="shared" si="28"/>
        <v>415.41999999999996</v>
      </c>
      <c r="G379" s="293">
        <f t="shared" si="29"/>
        <v>2954.44</v>
      </c>
      <c r="H379" s="293"/>
      <c r="I379" s="53"/>
      <c r="K379" s="53"/>
    </row>
    <row r="380" spans="2:11" ht="20" customHeight="1" x14ac:dyDescent="0.35">
      <c r="B380" s="50">
        <f t="shared" si="25"/>
        <v>354</v>
      </c>
      <c r="C380" s="55" cm="1">
        <f t="array" ref="C380">IF(ROW()-ROW(B$27)+1 &gt; $D$19, "",
_xlfn.SWITCH($D$15,
  "Monthly", EDATE($D$16, ROW()-ROW(B$27)),
  "Quarterly", EDATE($D$16, 3*(ROW()-ROW(B$27))),
  "Annually", EDATE($D$16, 12*(ROW()-ROW(B$27))),
  "Semi monthly", $D$16 + (ROW()-ROW(B$27))*15,
  "Bi weekly", $D$16 + (ROW()-ROW(B$27))*14,
  $D$16 + (ROW()-ROW(B$27))*30
))</f>
        <v>56401</v>
      </c>
      <c r="D380" s="52">
        <f t="shared" si="26"/>
        <v>429.46</v>
      </c>
      <c r="E380" s="52">
        <f t="shared" si="27"/>
        <v>12.31</v>
      </c>
      <c r="F380" s="52">
        <f t="shared" si="28"/>
        <v>417.15</v>
      </c>
      <c r="G380" s="293">
        <f t="shared" si="29"/>
        <v>2537.29</v>
      </c>
      <c r="H380" s="293"/>
      <c r="I380" s="53"/>
      <c r="K380" s="53"/>
    </row>
    <row r="381" spans="2:11" ht="20" customHeight="1" x14ac:dyDescent="0.35">
      <c r="B381" s="50">
        <f t="shared" si="25"/>
        <v>355</v>
      </c>
      <c r="C381" s="55" cm="1">
        <f t="array" ref="C381">IF(ROW()-ROW(B$27)+1 &gt; $D$19, "",
_xlfn.SWITCH($D$15,
  "Monthly", EDATE($D$16, ROW()-ROW(B$27)),
  "Quarterly", EDATE($D$16, 3*(ROW()-ROW(B$27))),
  "Annually", EDATE($D$16, 12*(ROW()-ROW(B$27))),
  "Semi monthly", $D$16 + (ROW()-ROW(B$27))*15,
  "Bi weekly", $D$16 + (ROW()-ROW(B$27))*14,
  $D$16 + (ROW()-ROW(B$27))*30
))</f>
        <v>56431</v>
      </c>
      <c r="D381" s="52">
        <f t="shared" si="26"/>
        <v>429.46</v>
      </c>
      <c r="E381" s="52">
        <f t="shared" si="27"/>
        <v>10.57</v>
      </c>
      <c r="F381" s="52">
        <f t="shared" si="28"/>
        <v>418.89</v>
      </c>
      <c r="G381" s="293">
        <f t="shared" si="29"/>
        <v>2118.4</v>
      </c>
      <c r="H381" s="293"/>
      <c r="I381" s="53"/>
      <c r="K381" s="53"/>
    </row>
    <row r="382" spans="2:11" ht="20" customHeight="1" x14ac:dyDescent="0.35">
      <c r="B382" s="50">
        <f t="shared" si="25"/>
        <v>356</v>
      </c>
      <c r="C382" s="55" cm="1">
        <f t="array" ref="C382">IF(ROW()-ROW(B$27)+1 &gt; $D$19, "",
_xlfn.SWITCH($D$15,
  "Monthly", EDATE($D$16, ROW()-ROW(B$27)),
  "Quarterly", EDATE($D$16, 3*(ROW()-ROW(B$27))),
  "Annually", EDATE($D$16, 12*(ROW()-ROW(B$27))),
  "Semi monthly", $D$16 + (ROW()-ROW(B$27))*15,
  "Bi weekly", $D$16 + (ROW()-ROW(B$27))*14,
  $D$16 + (ROW()-ROW(B$27))*30
))</f>
        <v>56462</v>
      </c>
      <c r="D382" s="52">
        <f t="shared" si="26"/>
        <v>429.46</v>
      </c>
      <c r="E382" s="52">
        <f t="shared" si="27"/>
        <v>8.83</v>
      </c>
      <c r="F382" s="52">
        <f t="shared" si="28"/>
        <v>420.63</v>
      </c>
      <c r="G382" s="293">
        <f t="shared" si="29"/>
        <v>1697.77</v>
      </c>
      <c r="H382" s="293"/>
      <c r="I382" s="53"/>
      <c r="K382" s="53"/>
    </row>
    <row r="383" spans="2:11" ht="20" customHeight="1" x14ac:dyDescent="0.35">
      <c r="B383" s="50">
        <f t="shared" si="25"/>
        <v>357</v>
      </c>
      <c r="C383" s="55" cm="1">
        <f t="array" ref="C383">IF(ROW()-ROW(B$27)+1 &gt; $D$19, "",
_xlfn.SWITCH($D$15,
  "Monthly", EDATE($D$16, ROW()-ROW(B$27)),
  "Quarterly", EDATE($D$16, 3*(ROW()-ROW(B$27))),
  "Annually", EDATE($D$16, 12*(ROW()-ROW(B$27))),
  "Semi monthly", $D$16 + (ROW()-ROW(B$27))*15,
  "Bi weekly", $D$16 + (ROW()-ROW(B$27))*14,
  $D$16 + (ROW()-ROW(B$27))*30
))</f>
        <v>56493</v>
      </c>
      <c r="D383" s="52">
        <f t="shared" si="26"/>
        <v>429.46</v>
      </c>
      <c r="E383" s="52">
        <f t="shared" si="27"/>
        <v>7.07</v>
      </c>
      <c r="F383" s="52">
        <f t="shared" si="28"/>
        <v>422.39</v>
      </c>
      <c r="G383" s="293">
        <f t="shared" si="29"/>
        <v>1275.3800000000001</v>
      </c>
      <c r="H383" s="293"/>
      <c r="I383" s="53"/>
      <c r="K383" s="53"/>
    </row>
    <row r="384" spans="2:11" ht="20" customHeight="1" x14ac:dyDescent="0.35">
      <c r="B384" s="50">
        <f t="shared" si="25"/>
        <v>358</v>
      </c>
      <c r="C384" s="55" cm="1">
        <f t="array" ref="C384">IF(ROW()-ROW(B$27)+1 &gt; $D$19, "",
_xlfn.SWITCH($D$15,
  "Monthly", EDATE($D$16, ROW()-ROW(B$27)),
  "Quarterly", EDATE($D$16, 3*(ROW()-ROW(B$27))),
  "Annually", EDATE($D$16, 12*(ROW()-ROW(B$27))),
  "Semi monthly", $D$16 + (ROW()-ROW(B$27))*15,
  "Bi weekly", $D$16 + (ROW()-ROW(B$27))*14,
  $D$16 + (ROW()-ROW(B$27))*30
))</f>
        <v>56523</v>
      </c>
      <c r="D384" s="52">
        <f t="shared" si="26"/>
        <v>429.46</v>
      </c>
      <c r="E384" s="52">
        <f t="shared" si="27"/>
        <v>5.31</v>
      </c>
      <c r="F384" s="52">
        <f t="shared" si="28"/>
        <v>424.15</v>
      </c>
      <c r="G384" s="293">
        <f t="shared" si="29"/>
        <v>851.23</v>
      </c>
      <c r="H384" s="293"/>
      <c r="I384" s="53"/>
      <c r="K384" s="53"/>
    </row>
    <row r="385" spans="2:11" ht="20" customHeight="1" x14ac:dyDescent="0.35">
      <c r="B385" s="50">
        <f t="shared" si="25"/>
        <v>359</v>
      </c>
      <c r="C385" s="55" cm="1">
        <f t="array" ref="C385">IF(ROW()-ROW(B$27)+1 &gt; $D$19, "",
_xlfn.SWITCH($D$15,
  "Monthly", EDATE($D$16, ROW()-ROW(B$27)),
  "Quarterly", EDATE($D$16, 3*(ROW()-ROW(B$27))),
  "Annually", EDATE($D$16, 12*(ROW()-ROW(B$27))),
  "Semi monthly", $D$16 + (ROW()-ROW(B$27))*15,
  "Bi weekly", $D$16 + (ROW()-ROW(B$27))*14,
  $D$16 + (ROW()-ROW(B$27))*30
))</f>
        <v>56554</v>
      </c>
      <c r="D385" s="52">
        <f t="shared" si="26"/>
        <v>429.46</v>
      </c>
      <c r="E385" s="52">
        <f t="shared" si="27"/>
        <v>3.55</v>
      </c>
      <c r="F385" s="52">
        <f t="shared" si="28"/>
        <v>425.90999999999997</v>
      </c>
      <c r="G385" s="293">
        <f t="shared" si="29"/>
        <v>425.32</v>
      </c>
      <c r="H385" s="293"/>
      <c r="I385" s="53"/>
      <c r="K385" s="53"/>
    </row>
    <row r="386" spans="2:11" ht="20" customHeight="1" x14ac:dyDescent="0.35">
      <c r="B386" s="50">
        <f t="shared" si="25"/>
        <v>360</v>
      </c>
      <c r="C386" s="55" cm="1">
        <f t="array" ref="C386">IF(ROW()-ROW(B$27)+1 &gt; $D$19, "",
_xlfn.SWITCH($D$15,
  "Monthly", EDATE($D$16, ROW()-ROW(B$27)),
  "Quarterly", EDATE($D$16, 3*(ROW()-ROW(B$27))),
  "Annually", EDATE($D$16, 12*(ROW()-ROW(B$27))),
  "Semi monthly", $D$16 + (ROW()-ROW(B$27))*15,
  "Bi weekly", $D$16 + (ROW()-ROW(B$27))*14,
  $D$16 + (ROW()-ROW(B$27))*30
))</f>
        <v>56584</v>
      </c>
      <c r="D386" s="52">
        <f t="shared" si="26"/>
        <v>429.46</v>
      </c>
      <c r="E386" s="52">
        <f t="shared" si="27"/>
        <v>1.77</v>
      </c>
      <c r="F386" s="52">
        <f t="shared" si="28"/>
        <v>427.69</v>
      </c>
      <c r="G386" s="293">
        <f t="shared" si="29"/>
        <v>0</v>
      </c>
      <c r="H386" s="293"/>
      <c r="I386" s="53"/>
      <c r="K386" s="53"/>
    </row>
    <row r="387" spans="2:11" ht="20" customHeight="1" x14ac:dyDescent="0.35">
      <c r="B387" s="50" t="str">
        <f t="shared" si="25"/>
        <v/>
      </c>
      <c r="C387" s="55" t="str" cm="1">
        <f t="array" ref="C387">IF(ROW()-ROW(B$27)+1 &gt; $D$19, "",
_xlfn.SWITCH($D$15,
  "Monthly", EDATE($D$16, ROW()-ROW(B$27)),
  "Quarterly", EDATE($D$16, 3*(ROW()-ROW(B$27))),
  "Annually", EDATE($D$16, 12*(ROW()-ROW(B$27))),
  "Semi monthly", $D$16 + (ROW()-ROW(B$27))*15,
  "Bi weekly", $D$16 + (ROW()-ROW(B$27))*14,
  $D$16 + (ROW()-ROW(B$27))*30
))</f>
        <v/>
      </c>
      <c r="D387" s="52" t="str">
        <f t="shared" si="26"/>
        <v/>
      </c>
      <c r="E387" s="52" t="str">
        <f t="shared" si="27"/>
        <v/>
      </c>
      <c r="F387" s="52" t="str">
        <f t="shared" si="28"/>
        <v/>
      </c>
      <c r="G387" s="293" t="str">
        <f t="shared" si="29"/>
        <v/>
      </c>
      <c r="H387" s="293"/>
      <c r="I387" s="53"/>
      <c r="K387" s="53"/>
    </row>
    <row r="388" spans="2:11" ht="20" customHeight="1" x14ac:dyDescent="0.35">
      <c r="B388" s="50" t="str">
        <f t="shared" si="25"/>
        <v/>
      </c>
      <c r="C388" s="55" t="str" cm="1">
        <f t="array" ref="C388">IF(ROW()-ROW(B$27)+1 &gt; $D$19, "",
_xlfn.SWITCH($D$15,
  "Monthly", EDATE($D$16, ROW()-ROW(B$27)),
  "Quarterly", EDATE($D$16, 3*(ROW()-ROW(B$27))),
  "Annually", EDATE($D$16, 12*(ROW()-ROW(B$27))),
  "Semi monthly", $D$16 + (ROW()-ROW(B$27))*15,
  "Bi weekly", $D$16 + (ROW()-ROW(B$27))*14,
  $D$16 + (ROW()-ROW(B$27))*30
))</f>
        <v/>
      </c>
      <c r="D388" s="52" t="str">
        <f t="shared" si="26"/>
        <v/>
      </c>
      <c r="E388" s="52" t="str">
        <f t="shared" si="27"/>
        <v/>
      </c>
      <c r="F388" s="52" t="str">
        <f t="shared" si="28"/>
        <v/>
      </c>
      <c r="G388" s="293" t="str">
        <f t="shared" si="29"/>
        <v/>
      </c>
      <c r="H388" s="293"/>
      <c r="I388" s="53"/>
      <c r="K388" s="53"/>
    </row>
    <row r="389" spans="2:11" ht="20" customHeight="1" x14ac:dyDescent="0.35">
      <c r="B389" s="50" t="str">
        <f t="shared" si="25"/>
        <v/>
      </c>
      <c r="C389" s="55" t="str" cm="1">
        <f t="array" ref="C389">IF(ROW()-ROW(B$27)+1 &gt; $D$19, "",
_xlfn.SWITCH($D$15,
  "Monthly", EDATE($D$16, ROW()-ROW(B$27)),
  "Quarterly", EDATE($D$16, 3*(ROW()-ROW(B$27))),
  "Annually", EDATE($D$16, 12*(ROW()-ROW(B$27))),
  "Semi monthly", $D$16 + (ROW()-ROW(B$27))*15,
  "Bi weekly", $D$16 + (ROW()-ROW(B$27))*14,
  $D$16 + (ROW()-ROW(B$27))*30
))</f>
        <v/>
      </c>
      <c r="D389" s="52" t="str">
        <f t="shared" si="26"/>
        <v/>
      </c>
      <c r="E389" s="52" t="str">
        <f t="shared" si="27"/>
        <v/>
      </c>
      <c r="F389" s="52" t="str">
        <f t="shared" si="28"/>
        <v/>
      </c>
      <c r="G389" s="293" t="str">
        <f t="shared" si="29"/>
        <v/>
      </c>
      <c r="H389" s="293"/>
      <c r="I389" s="53"/>
      <c r="K389" s="53"/>
    </row>
    <row r="390" spans="2:11" ht="20" customHeight="1" x14ac:dyDescent="0.35">
      <c r="B390" s="50" t="str">
        <f t="shared" si="25"/>
        <v/>
      </c>
      <c r="C390" s="55" t="str" cm="1">
        <f t="array" ref="C390">IF(ROW()-ROW(B$27)+1 &gt; $D$19, "",
_xlfn.SWITCH($D$15,
  "Monthly", EDATE($D$16, ROW()-ROW(B$27)),
  "Quarterly", EDATE($D$16, 3*(ROW()-ROW(B$27))),
  "Annually", EDATE($D$16, 12*(ROW()-ROW(B$27))),
  "Semi monthly", $D$16 + (ROW()-ROW(B$27))*15,
  "Bi weekly", $D$16 + (ROW()-ROW(B$27))*14,
  $D$16 + (ROW()-ROW(B$27))*30
))</f>
        <v/>
      </c>
      <c r="D390" s="52" t="str">
        <f t="shared" si="26"/>
        <v/>
      </c>
      <c r="E390" s="52" t="str">
        <f t="shared" si="27"/>
        <v/>
      </c>
      <c r="F390" s="52" t="str">
        <f t="shared" si="28"/>
        <v/>
      </c>
      <c r="G390" s="293" t="str">
        <f t="shared" si="29"/>
        <v/>
      </c>
      <c r="H390" s="293"/>
      <c r="I390" s="53"/>
      <c r="K390" s="53"/>
    </row>
    <row r="391" spans="2:11" ht="20" customHeight="1" x14ac:dyDescent="0.35">
      <c r="B391" s="50" t="str">
        <f t="shared" si="25"/>
        <v/>
      </c>
      <c r="C391" s="55" t="str" cm="1">
        <f t="array" ref="C391">IF(ROW()-ROW(B$27)+1 &gt; $D$19, "",
_xlfn.SWITCH($D$15,
  "Monthly", EDATE($D$16, ROW()-ROW(B$27)),
  "Quarterly", EDATE($D$16, 3*(ROW()-ROW(B$27))),
  "Annually", EDATE($D$16, 12*(ROW()-ROW(B$27))),
  "Semi monthly", $D$16 + (ROW()-ROW(B$27))*15,
  "Bi weekly", $D$16 + (ROW()-ROW(B$27))*14,
  $D$16 + (ROW()-ROW(B$27))*30
))</f>
        <v/>
      </c>
      <c r="D391" s="52" t="str">
        <f t="shared" si="26"/>
        <v/>
      </c>
      <c r="E391" s="52" t="str">
        <f t="shared" si="27"/>
        <v/>
      </c>
      <c r="F391" s="52" t="str">
        <f t="shared" si="28"/>
        <v/>
      </c>
      <c r="G391" s="293" t="str">
        <f t="shared" si="29"/>
        <v/>
      </c>
      <c r="H391" s="293"/>
      <c r="I391" s="53"/>
      <c r="K391" s="53"/>
    </row>
    <row r="392" spans="2:11" ht="20" customHeight="1" x14ac:dyDescent="0.35">
      <c r="B392" s="50" t="str">
        <f t="shared" si="25"/>
        <v/>
      </c>
      <c r="C392" s="55" t="str" cm="1">
        <f t="array" ref="C392">IF(ROW()-ROW(B$27)+1 &gt; $D$19, "",
_xlfn.SWITCH($D$15,
  "Monthly", EDATE($D$16, ROW()-ROW(B$27)),
  "Quarterly", EDATE($D$16, 3*(ROW()-ROW(B$27))),
  "Annually", EDATE($D$16, 12*(ROW()-ROW(B$27))),
  "Semi monthly", $D$16 + (ROW()-ROW(B$27))*15,
  "Bi weekly", $D$16 + (ROW()-ROW(B$27))*14,
  $D$16 + (ROW()-ROW(B$27))*30
))</f>
        <v/>
      </c>
      <c r="D392" s="52" t="str">
        <f t="shared" si="26"/>
        <v/>
      </c>
      <c r="E392" s="52" t="str">
        <f t="shared" si="27"/>
        <v/>
      </c>
      <c r="F392" s="52" t="str">
        <f t="shared" si="28"/>
        <v/>
      </c>
      <c r="G392" s="293" t="str">
        <f t="shared" si="29"/>
        <v/>
      </c>
      <c r="H392" s="293"/>
      <c r="I392" s="53"/>
      <c r="K392" s="53"/>
    </row>
    <row r="393" spans="2:11" ht="20" customHeight="1" x14ac:dyDescent="0.35">
      <c r="B393" s="50" t="str">
        <f t="shared" si="25"/>
        <v/>
      </c>
      <c r="C393" s="55" t="str" cm="1">
        <f t="array" ref="C393">IF(ROW()-ROW(B$27)+1 &gt; $D$19, "",
_xlfn.SWITCH($D$15,
  "Monthly", EDATE($D$16, ROW()-ROW(B$27)),
  "Quarterly", EDATE($D$16, 3*(ROW()-ROW(B$27))),
  "Annually", EDATE($D$16, 12*(ROW()-ROW(B$27))),
  "Semi monthly", $D$16 + (ROW()-ROW(B$27))*15,
  "Bi weekly", $D$16 + (ROW()-ROW(B$27))*14,
  $D$16 + (ROW()-ROW(B$27))*30
))</f>
        <v/>
      </c>
      <c r="D393" s="52" t="str">
        <f t="shared" si="26"/>
        <v/>
      </c>
      <c r="E393" s="52" t="str">
        <f t="shared" si="27"/>
        <v/>
      </c>
      <c r="F393" s="52" t="str">
        <f t="shared" si="28"/>
        <v/>
      </c>
      <c r="G393" s="293" t="str">
        <f t="shared" si="29"/>
        <v/>
      </c>
      <c r="H393" s="293"/>
      <c r="I393" s="53"/>
      <c r="K393" s="53"/>
    </row>
    <row r="394" spans="2:11" ht="20" customHeight="1" x14ac:dyDescent="0.35">
      <c r="B394" s="50" t="str">
        <f t="shared" si="25"/>
        <v/>
      </c>
      <c r="C394" s="55" t="str" cm="1">
        <f t="array" ref="C394">IF(ROW()-ROW(B$27)+1 &gt; $D$19, "",
_xlfn.SWITCH($D$15,
  "Monthly", EDATE($D$16, ROW()-ROW(B$27)),
  "Quarterly", EDATE($D$16, 3*(ROW()-ROW(B$27))),
  "Annually", EDATE($D$16, 12*(ROW()-ROW(B$27))),
  "Semi monthly", $D$16 + (ROW()-ROW(B$27))*15,
  "Bi weekly", $D$16 + (ROW()-ROW(B$27))*14,
  $D$16 + (ROW()-ROW(B$27))*30
))</f>
        <v/>
      </c>
      <c r="D394" s="52" t="str">
        <f t="shared" si="26"/>
        <v/>
      </c>
      <c r="E394" s="52" t="str">
        <f t="shared" si="27"/>
        <v/>
      </c>
      <c r="F394" s="52" t="str">
        <f t="shared" si="28"/>
        <v/>
      </c>
      <c r="G394" s="293" t="str">
        <f t="shared" si="29"/>
        <v/>
      </c>
      <c r="H394" s="293"/>
      <c r="I394" s="53"/>
      <c r="K394" s="53"/>
    </row>
    <row r="395" spans="2:11" ht="20" customHeight="1" x14ac:dyDescent="0.35">
      <c r="B395" s="50" t="str">
        <f t="shared" si="25"/>
        <v/>
      </c>
      <c r="C395" s="55" t="str" cm="1">
        <f t="array" ref="C395">IF(ROW()-ROW(B$27)+1 &gt; $D$19, "",
_xlfn.SWITCH($D$15,
  "Monthly", EDATE($D$16, ROW()-ROW(B$27)),
  "Quarterly", EDATE($D$16, 3*(ROW()-ROW(B$27))),
  "Annually", EDATE($D$16, 12*(ROW()-ROW(B$27))),
  "Semi monthly", $D$16 + (ROW()-ROW(B$27))*15,
  "Bi weekly", $D$16 + (ROW()-ROW(B$27))*14,
  $D$16 + (ROW()-ROW(B$27))*30
))</f>
        <v/>
      </c>
      <c r="D395" s="52" t="str">
        <f t="shared" si="26"/>
        <v/>
      </c>
      <c r="E395" s="52" t="str">
        <f t="shared" si="27"/>
        <v/>
      </c>
      <c r="F395" s="52" t="str">
        <f t="shared" si="28"/>
        <v/>
      </c>
      <c r="G395" s="293" t="str">
        <f t="shared" si="29"/>
        <v/>
      </c>
      <c r="H395" s="293"/>
      <c r="I395" s="53"/>
      <c r="K395" s="53"/>
    </row>
    <row r="396" spans="2:11" ht="20" customHeight="1" x14ac:dyDescent="0.35">
      <c r="B396" s="50" t="str">
        <f t="shared" si="25"/>
        <v/>
      </c>
      <c r="C396" s="55" t="str" cm="1">
        <f t="array" ref="C396">IF(ROW()-ROW(B$27)+1 &gt; $D$19, "",
_xlfn.SWITCH($D$15,
  "Monthly", EDATE($D$16, ROW()-ROW(B$27)),
  "Quarterly", EDATE($D$16, 3*(ROW()-ROW(B$27))),
  "Annually", EDATE($D$16, 12*(ROW()-ROW(B$27))),
  "Semi monthly", $D$16 + (ROW()-ROW(B$27))*15,
  "Bi weekly", $D$16 + (ROW()-ROW(B$27))*14,
  $D$16 + (ROW()-ROW(B$27))*30
))</f>
        <v/>
      </c>
      <c r="D396" s="52" t="str">
        <f t="shared" si="26"/>
        <v/>
      </c>
      <c r="E396" s="52" t="str">
        <f t="shared" si="27"/>
        <v/>
      </c>
      <c r="F396" s="52" t="str">
        <f t="shared" si="28"/>
        <v/>
      </c>
      <c r="G396" s="293" t="str">
        <f t="shared" si="29"/>
        <v/>
      </c>
      <c r="H396" s="293"/>
      <c r="I396" s="53"/>
      <c r="K396" s="53"/>
    </row>
    <row r="397" spans="2:11" ht="20" customHeight="1" x14ac:dyDescent="0.35">
      <c r="B397" s="50" t="str">
        <f t="shared" si="25"/>
        <v/>
      </c>
      <c r="C397" s="55" t="str" cm="1">
        <f t="array" ref="C397">IF(ROW()-ROW(B$27)+1 &gt; $D$19, "",
_xlfn.SWITCH($D$15,
  "Monthly", EDATE($D$16, ROW()-ROW(B$27)),
  "Quarterly", EDATE($D$16, 3*(ROW()-ROW(B$27))),
  "Annually", EDATE($D$16, 12*(ROW()-ROW(B$27))),
  "Semi monthly", $D$16 + (ROW()-ROW(B$27))*15,
  "Bi weekly", $D$16 + (ROW()-ROW(B$27))*14,
  $D$16 + (ROW()-ROW(B$27))*30
))</f>
        <v/>
      </c>
      <c r="D397" s="52" t="str">
        <f t="shared" si="26"/>
        <v/>
      </c>
      <c r="E397" s="52" t="str">
        <f t="shared" si="27"/>
        <v/>
      </c>
      <c r="F397" s="52" t="str">
        <f t="shared" si="28"/>
        <v/>
      </c>
      <c r="G397" s="293" t="str">
        <f t="shared" si="29"/>
        <v/>
      </c>
      <c r="H397" s="293"/>
      <c r="I397" s="53"/>
      <c r="K397" s="53"/>
    </row>
    <row r="398" spans="2:11" ht="20" customHeight="1" x14ac:dyDescent="0.35">
      <c r="B398" s="50" t="str">
        <f t="shared" si="25"/>
        <v/>
      </c>
      <c r="C398" s="55" t="str" cm="1">
        <f t="array" ref="C398">IF(ROW()-ROW(B$27)+1 &gt; $D$19, "",
_xlfn.SWITCH($D$15,
  "Monthly", EDATE($D$16, ROW()-ROW(B$27)),
  "Quarterly", EDATE($D$16, 3*(ROW()-ROW(B$27))),
  "Annually", EDATE($D$16, 12*(ROW()-ROW(B$27))),
  "Semi monthly", $D$16 + (ROW()-ROW(B$27))*15,
  "Bi weekly", $D$16 + (ROW()-ROW(B$27))*14,
  $D$16 + (ROW()-ROW(B$27))*30
))</f>
        <v/>
      </c>
      <c r="D398" s="52" t="str">
        <f t="shared" si="26"/>
        <v/>
      </c>
      <c r="E398" s="52" t="str">
        <f t="shared" si="27"/>
        <v/>
      </c>
      <c r="F398" s="52" t="str">
        <f t="shared" si="28"/>
        <v/>
      </c>
      <c r="G398" s="293" t="str">
        <f t="shared" si="29"/>
        <v/>
      </c>
      <c r="H398" s="293"/>
      <c r="I398" s="53"/>
      <c r="K398" s="53"/>
    </row>
    <row r="399" spans="2:11" ht="20" customHeight="1" x14ac:dyDescent="0.35">
      <c r="B399" s="50" t="str">
        <f t="shared" si="25"/>
        <v/>
      </c>
      <c r="C399" s="55" t="str" cm="1">
        <f t="array" ref="C399">IF(ROW()-ROW(B$27)+1 &gt; $D$19, "",
_xlfn.SWITCH($D$15,
  "Monthly", EDATE($D$16, ROW()-ROW(B$27)),
  "Quarterly", EDATE($D$16, 3*(ROW()-ROW(B$27))),
  "Annually", EDATE($D$16, 12*(ROW()-ROW(B$27))),
  "Semi monthly", $D$16 + (ROW()-ROW(B$27))*15,
  "Bi weekly", $D$16 + (ROW()-ROW(B$27))*14,
  $D$16 + (ROW()-ROW(B$27))*30
))</f>
        <v/>
      </c>
      <c r="D399" s="52" t="str">
        <f t="shared" si="26"/>
        <v/>
      </c>
      <c r="E399" s="52" t="str">
        <f t="shared" si="27"/>
        <v/>
      </c>
      <c r="F399" s="52" t="str">
        <f t="shared" si="28"/>
        <v/>
      </c>
      <c r="G399" s="293" t="str">
        <f t="shared" si="29"/>
        <v/>
      </c>
      <c r="H399" s="293"/>
      <c r="I399" s="53"/>
      <c r="K399" s="53"/>
    </row>
    <row r="400" spans="2:11" ht="20" customHeight="1" x14ac:dyDescent="0.35">
      <c r="B400" s="50" t="str">
        <f t="shared" si="25"/>
        <v/>
      </c>
      <c r="C400" s="55" t="str" cm="1">
        <f t="array" ref="C400">IF(ROW()-ROW(B$27)+1 &gt; $D$19, "",
_xlfn.SWITCH($D$15,
  "Monthly", EDATE($D$16, ROW()-ROW(B$27)),
  "Quarterly", EDATE($D$16, 3*(ROW()-ROW(B$27))),
  "Annually", EDATE($D$16, 12*(ROW()-ROW(B$27))),
  "Semi monthly", $D$16 + (ROW()-ROW(B$27))*15,
  "Bi weekly", $D$16 + (ROW()-ROW(B$27))*14,
  $D$16 + (ROW()-ROW(B$27))*30
))</f>
        <v/>
      </c>
      <c r="D400" s="52" t="str">
        <f t="shared" si="26"/>
        <v/>
      </c>
      <c r="E400" s="52" t="str">
        <f t="shared" si="27"/>
        <v/>
      </c>
      <c r="F400" s="52" t="str">
        <f t="shared" si="28"/>
        <v/>
      </c>
      <c r="G400" s="293" t="str">
        <f t="shared" si="29"/>
        <v/>
      </c>
      <c r="H400" s="293"/>
      <c r="I400" s="53"/>
      <c r="K400" s="53"/>
    </row>
    <row r="401" spans="2:11" ht="20" customHeight="1" x14ac:dyDescent="0.35">
      <c r="B401" s="50" t="str">
        <f t="shared" si="25"/>
        <v/>
      </c>
      <c r="C401" s="55" t="str" cm="1">
        <f t="array" ref="C401">IF(ROW()-ROW(B$27)+1 &gt; $D$19, "",
_xlfn.SWITCH($D$15,
  "Monthly", EDATE($D$16, ROW()-ROW(B$27)),
  "Quarterly", EDATE($D$16, 3*(ROW()-ROW(B$27))),
  "Annually", EDATE($D$16, 12*(ROW()-ROW(B$27))),
  "Semi monthly", $D$16 + (ROW()-ROW(B$27))*15,
  "Bi weekly", $D$16 + (ROW()-ROW(B$27))*14,
  $D$16 + (ROW()-ROW(B$27))*30
))</f>
        <v/>
      </c>
      <c r="D401" s="52" t="str">
        <f t="shared" si="26"/>
        <v/>
      </c>
      <c r="E401" s="52" t="str">
        <f t="shared" si="27"/>
        <v/>
      </c>
      <c r="F401" s="52" t="str">
        <f t="shared" si="28"/>
        <v/>
      </c>
      <c r="G401" s="293" t="str">
        <f t="shared" si="29"/>
        <v/>
      </c>
      <c r="H401" s="293"/>
      <c r="I401" s="53"/>
      <c r="K401" s="53"/>
    </row>
    <row r="402" spans="2:11" ht="20" customHeight="1" x14ac:dyDescent="0.35">
      <c r="B402" s="50" t="str">
        <f t="shared" si="25"/>
        <v/>
      </c>
      <c r="C402" s="55" t="str" cm="1">
        <f t="array" ref="C402">IF(ROW()-ROW(B$27)+1 &gt; $D$19, "",
_xlfn.SWITCH($D$15,
  "Monthly", EDATE($D$16, ROW()-ROW(B$27)),
  "Quarterly", EDATE($D$16, 3*(ROW()-ROW(B$27))),
  "Annually", EDATE($D$16, 12*(ROW()-ROW(B$27))),
  "Semi monthly", $D$16 + (ROW()-ROW(B$27))*15,
  "Bi weekly", $D$16 + (ROW()-ROW(B$27))*14,
  $D$16 + (ROW()-ROW(B$27))*30
))</f>
        <v/>
      </c>
      <c r="D402" s="52" t="str">
        <f t="shared" si="26"/>
        <v/>
      </c>
      <c r="E402" s="52" t="str">
        <f t="shared" si="27"/>
        <v/>
      </c>
      <c r="F402" s="52" t="str">
        <f t="shared" si="28"/>
        <v/>
      </c>
      <c r="G402" s="293" t="str">
        <f t="shared" si="29"/>
        <v/>
      </c>
      <c r="H402" s="293"/>
      <c r="I402" s="53"/>
      <c r="K402" s="53"/>
    </row>
    <row r="403" spans="2:11" ht="20" customHeight="1" x14ac:dyDescent="0.35">
      <c r="B403" s="50" t="str">
        <f t="shared" si="25"/>
        <v/>
      </c>
      <c r="C403" s="55" t="str" cm="1">
        <f t="array" ref="C403">IF(ROW()-ROW(B$27)+1 &gt; $D$19, "",
_xlfn.SWITCH($D$15,
  "Monthly", EDATE($D$16, ROW()-ROW(B$27)),
  "Quarterly", EDATE($D$16, 3*(ROW()-ROW(B$27))),
  "Annually", EDATE($D$16, 12*(ROW()-ROW(B$27))),
  "Semi monthly", $D$16 + (ROW()-ROW(B$27))*15,
  "Bi weekly", $D$16 + (ROW()-ROW(B$27))*14,
  $D$16 + (ROW()-ROW(B$27))*30
))</f>
        <v/>
      </c>
      <c r="D403" s="52" t="str">
        <f t="shared" si="26"/>
        <v/>
      </c>
      <c r="E403" s="52" t="str">
        <f t="shared" si="27"/>
        <v/>
      </c>
      <c r="F403" s="52" t="str">
        <f t="shared" si="28"/>
        <v/>
      </c>
      <c r="G403" s="293" t="str">
        <f t="shared" si="29"/>
        <v/>
      </c>
      <c r="H403" s="293"/>
      <c r="I403" s="53"/>
      <c r="K403" s="53"/>
    </row>
    <row r="404" spans="2:11" ht="20" customHeight="1" x14ac:dyDescent="0.35">
      <c r="B404" s="50" t="str">
        <f t="shared" si="25"/>
        <v/>
      </c>
      <c r="C404" s="55" t="str" cm="1">
        <f t="array" ref="C404">IF(ROW()-ROW(B$27)+1 &gt; $D$19, "",
_xlfn.SWITCH($D$15,
  "Monthly", EDATE($D$16, ROW()-ROW(B$27)),
  "Quarterly", EDATE($D$16, 3*(ROW()-ROW(B$27))),
  "Annually", EDATE($D$16, 12*(ROW()-ROW(B$27))),
  "Semi monthly", $D$16 + (ROW()-ROW(B$27))*15,
  "Bi weekly", $D$16 + (ROW()-ROW(B$27))*14,
  $D$16 + (ROW()-ROW(B$27))*30
))</f>
        <v/>
      </c>
      <c r="D404" s="52" t="str">
        <f t="shared" si="26"/>
        <v/>
      </c>
      <c r="E404" s="52" t="str">
        <f t="shared" si="27"/>
        <v/>
      </c>
      <c r="F404" s="52" t="str">
        <f t="shared" si="28"/>
        <v/>
      </c>
      <c r="G404" s="293" t="str">
        <f t="shared" si="29"/>
        <v/>
      </c>
      <c r="H404" s="293"/>
      <c r="I404" s="53"/>
      <c r="K404" s="53"/>
    </row>
    <row r="405" spans="2:11" ht="20" customHeight="1" x14ac:dyDescent="0.35">
      <c r="B405" s="50" t="str">
        <f t="shared" si="25"/>
        <v/>
      </c>
      <c r="C405" s="55" t="str" cm="1">
        <f t="array" ref="C405">IF(ROW()-ROW(B$27)+1 &gt; $D$19, "",
_xlfn.SWITCH($D$15,
  "Monthly", EDATE($D$16, ROW()-ROW(B$27)),
  "Quarterly", EDATE($D$16, 3*(ROW()-ROW(B$27))),
  "Annually", EDATE($D$16, 12*(ROW()-ROW(B$27))),
  "Semi monthly", $D$16 + (ROW()-ROW(B$27))*15,
  "Bi weekly", $D$16 + (ROW()-ROW(B$27))*14,
  $D$16 + (ROW()-ROW(B$27))*30
))</f>
        <v/>
      </c>
      <c r="D405" s="52" t="str">
        <f t="shared" si="26"/>
        <v/>
      </c>
      <c r="E405" s="52" t="str">
        <f t="shared" si="27"/>
        <v/>
      </c>
      <c r="F405" s="52" t="str">
        <f t="shared" si="28"/>
        <v/>
      </c>
      <c r="G405" s="293" t="str">
        <f t="shared" si="29"/>
        <v/>
      </c>
      <c r="H405" s="293"/>
      <c r="I405" s="53"/>
      <c r="K405" s="53"/>
    </row>
    <row r="406" spans="2:11" ht="20" customHeight="1" x14ac:dyDescent="0.35">
      <c r="B406" s="50" t="str">
        <f t="shared" si="25"/>
        <v/>
      </c>
      <c r="C406" s="55" t="str" cm="1">
        <f t="array" ref="C406">IF(ROW()-ROW(B$27)+1 &gt; $D$19, "",
_xlfn.SWITCH($D$15,
  "Monthly", EDATE($D$16, ROW()-ROW(B$27)),
  "Quarterly", EDATE($D$16, 3*(ROW()-ROW(B$27))),
  "Annually", EDATE($D$16, 12*(ROW()-ROW(B$27))),
  "Semi monthly", $D$16 + (ROW()-ROW(B$27))*15,
  "Bi weekly", $D$16 + (ROW()-ROW(B$27))*14,
  $D$16 + (ROW()-ROW(B$27))*30
))</f>
        <v/>
      </c>
      <c r="D406" s="52" t="str">
        <f t="shared" si="26"/>
        <v/>
      </c>
      <c r="E406" s="52" t="str">
        <f t="shared" si="27"/>
        <v/>
      </c>
      <c r="F406" s="52" t="str">
        <f t="shared" si="28"/>
        <v/>
      </c>
      <c r="G406" s="293" t="str">
        <f t="shared" si="29"/>
        <v/>
      </c>
      <c r="H406" s="293"/>
      <c r="I406" s="53"/>
      <c r="K406" s="53"/>
    </row>
    <row r="407" spans="2:11" ht="20" customHeight="1" x14ac:dyDescent="0.35">
      <c r="B407" s="50" t="str">
        <f t="shared" si="25"/>
        <v/>
      </c>
      <c r="C407" s="55" t="str" cm="1">
        <f t="array" ref="C407">IF(ROW()-ROW(B$27)+1 &gt; $D$19, "",
_xlfn.SWITCH($D$15,
  "Monthly", EDATE($D$16, ROW()-ROW(B$27)),
  "Quarterly", EDATE($D$16, 3*(ROW()-ROW(B$27))),
  "Annually", EDATE($D$16, 12*(ROW()-ROW(B$27))),
  "Semi monthly", $D$16 + (ROW()-ROW(B$27))*15,
  "Bi weekly", $D$16 + (ROW()-ROW(B$27))*14,
  $D$16 + (ROW()-ROW(B$27))*30
))</f>
        <v/>
      </c>
      <c r="D407" s="52" t="str">
        <f t="shared" si="26"/>
        <v/>
      </c>
      <c r="E407" s="52" t="str">
        <f t="shared" si="27"/>
        <v/>
      </c>
      <c r="F407" s="52" t="str">
        <f t="shared" si="28"/>
        <v/>
      </c>
      <c r="G407" s="293" t="str">
        <f t="shared" si="29"/>
        <v/>
      </c>
      <c r="H407" s="293"/>
      <c r="I407" s="53"/>
      <c r="K407" s="53"/>
    </row>
    <row r="408" spans="2:11" ht="20" customHeight="1" x14ac:dyDescent="0.35">
      <c r="B408" s="50" t="str">
        <f t="shared" si="25"/>
        <v/>
      </c>
      <c r="C408" s="55" t="str" cm="1">
        <f t="array" ref="C408">IF(ROW()-ROW(B$27)+1 &gt; $D$19, "",
_xlfn.SWITCH($D$15,
  "Monthly", EDATE($D$16, ROW()-ROW(B$27)),
  "Quarterly", EDATE($D$16, 3*(ROW()-ROW(B$27))),
  "Annually", EDATE($D$16, 12*(ROW()-ROW(B$27))),
  "Semi monthly", $D$16 + (ROW()-ROW(B$27))*15,
  "Bi weekly", $D$16 + (ROW()-ROW(B$27))*14,
  $D$16 + (ROW()-ROW(B$27))*30
))</f>
        <v/>
      </c>
      <c r="D408" s="52" t="str">
        <f t="shared" si="26"/>
        <v/>
      </c>
      <c r="E408" s="52" t="str">
        <f t="shared" si="27"/>
        <v/>
      </c>
      <c r="F408" s="52" t="str">
        <f t="shared" si="28"/>
        <v/>
      </c>
      <c r="G408" s="293" t="str">
        <f t="shared" si="29"/>
        <v/>
      </c>
      <c r="H408" s="293"/>
      <c r="I408" s="53"/>
      <c r="K408" s="53"/>
    </row>
    <row r="409" spans="2:11" ht="20" customHeight="1" x14ac:dyDescent="0.35">
      <c r="B409" s="50" t="str">
        <f t="shared" si="25"/>
        <v/>
      </c>
      <c r="C409" s="55" t="str" cm="1">
        <f t="array" ref="C409">IF(ROW()-ROW(B$27)+1 &gt; $D$19, "",
_xlfn.SWITCH($D$15,
  "Monthly", EDATE($D$16, ROW()-ROW(B$27)),
  "Quarterly", EDATE($D$16, 3*(ROW()-ROW(B$27))),
  "Annually", EDATE($D$16, 12*(ROW()-ROW(B$27))),
  "Semi monthly", $D$16 + (ROW()-ROW(B$27))*15,
  "Bi weekly", $D$16 + (ROW()-ROW(B$27))*14,
  $D$16 + (ROW()-ROW(B$27))*30
))</f>
        <v/>
      </c>
      <c r="D409" s="52" t="str">
        <f t="shared" si="26"/>
        <v/>
      </c>
      <c r="E409" s="52" t="str">
        <f t="shared" si="27"/>
        <v/>
      </c>
      <c r="F409" s="52" t="str">
        <f t="shared" si="28"/>
        <v/>
      </c>
      <c r="G409" s="293" t="str">
        <f t="shared" si="29"/>
        <v/>
      </c>
      <c r="H409" s="293"/>
      <c r="I409" s="53"/>
      <c r="K409" s="53"/>
    </row>
    <row r="410" spans="2:11" ht="20" customHeight="1" x14ac:dyDescent="0.35">
      <c r="B410" s="50" t="str">
        <f t="shared" si="25"/>
        <v/>
      </c>
      <c r="C410" s="55" t="str" cm="1">
        <f t="array" ref="C410">IF(ROW()-ROW(B$27)+1 &gt; $D$19, "",
_xlfn.SWITCH($D$15,
  "Monthly", EDATE($D$16, ROW()-ROW(B$27)),
  "Quarterly", EDATE($D$16, 3*(ROW()-ROW(B$27))),
  "Annually", EDATE($D$16, 12*(ROW()-ROW(B$27))),
  "Semi monthly", $D$16 + (ROW()-ROW(B$27))*15,
  "Bi weekly", $D$16 + (ROW()-ROW(B$27))*14,
  $D$16 + (ROW()-ROW(B$27))*30
))</f>
        <v/>
      </c>
      <c r="D410" s="52" t="str">
        <f t="shared" si="26"/>
        <v/>
      </c>
      <c r="E410" s="52" t="str">
        <f t="shared" si="27"/>
        <v/>
      </c>
      <c r="F410" s="52" t="str">
        <f t="shared" si="28"/>
        <v/>
      </c>
      <c r="G410" s="293" t="str">
        <f t="shared" si="29"/>
        <v/>
      </c>
      <c r="H410" s="293"/>
      <c r="I410" s="53"/>
      <c r="K410" s="53"/>
    </row>
    <row r="411" spans="2:11" ht="20" customHeight="1" x14ac:dyDescent="0.35">
      <c r="B411" s="50" t="str">
        <f t="shared" ref="B411:B474" si="30">IF(ROW()-ROW(A$27)+1 &gt; $D$19, "", ROW()-ROW(A$27)+1)</f>
        <v/>
      </c>
      <c r="C411" s="55" t="str" cm="1">
        <f t="array" ref="C411">IF(ROW()-ROW(B$27)+1 &gt; $D$19, "",
_xlfn.SWITCH($D$15,
  "Monthly", EDATE($D$16, ROW()-ROW(B$27)),
  "Quarterly", EDATE($D$16, 3*(ROW()-ROW(B$27))),
  "Annually", EDATE($D$16, 12*(ROW()-ROW(B$27))),
  "Semi monthly", $D$16 + (ROW()-ROW(B$27))*15,
  "Bi weekly", $D$16 + (ROW()-ROW(B$27))*14,
  $D$16 + (ROW()-ROW(B$27))*30
))</f>
        <v/>
      </c>
      <c r="D411" s="52" t="str">
        <f t="shared" si="26"/>
        <v/>
      </c>
      <c r="E411" s="52" t="str">
        <f t="shared" si="27"/>
        <v/>
      </c>
      <c r="F411" s="52" t="str">
        <f t="shared" si="28"/>
        <v/>
      </c>
      <c r="G411" s="293" t="str">
        <f t="shared" si="29"/>
        <v/>
      </c>
      <c r="H411" s="293"/>
      <c r="I411" s="53"/>
      <c r="K411" s="53"/>
    </row>
    <row r="412" spans="2:11" ht="20" customHeight="1" x14ac:dyDescent="0.35">
      <c r="B412" s="50" t="str">
        <f t="shared" si="30"/>
        <v/>
      </c>
      <c r="C412" s="55" t="str" cm="1">
        <f t="array" ref="C412">IF(ROW()-ROW(B$27)+1 &gt; $D$19, "",
_xlfn.SWITCH($D$15,
  "Monthly", EDATE($D$16, ROW()-ROW(B$27)),
  "Quarterly", EDATE($D$16, 3*(ROW()-ROW(B$27))),
  "Annually", EDATE($D$16, 12*(ROW()-ROW(B$27))),
  "Semi monthly", $D$16 + (ROW()-ROW(B$27))*15,
  "Bi weekly", $D$16 + (ROW()-ROW(B$27))*14,
  $D$16 + (ROW()-ROW(B$27))*30
))</f>
        <v/>
      </c>
      <c r="D412" s="52" t="str">
        <f t="shared" ref="D412:D475" si="31">IF(B412="","",IF($D$8="Yes",ROUND($D$21,2),$D$21))</f>
        <v/>
      </c>
      <c r="E412" s="52" t="str">
        <f t="shared" ref="E412:E475" si="32">IF(B412="","",IF($D$7="Flat",($D$12*$D$13*$D$14)/$D$19,IF($D$8="Yes",ROUND(($G411*$D$13*$D$14)/$D$19,2),($G411*$D$13*$D$14)/$D$19)))</f>
        <v/>
      </c>
      <c r="F412" s="52" t="str">
        <f t="shared" ref="F412:F475" si="33">IF($B412="","",IF($D$7="Flat",IFERROR($D$12/$D$19,0),($D412-$E412)))</f>
        <v/>
      </c>
      <c r="G412" s="293" t="str">
        <f t="shared" ref="G412:G475" si="34">IFERROR(IF(B412="","",IF($D$8="Yes",ROUND(IF(B412=$D$19,0,ROUND($G411-$F412,2)),2),IF(B412=$D$19,0,ROUND($G411-$F412,2)))),"")</f>
        <v/>
      </c>
      <c r="H412" s="293"/>
      <c r="I412" s="53"/>
      <c r="K412" s="53"/>
    </row>
    <row r="413" spans="2:11" ht="20" customHeight="1" x14ac:dyDescent="0.35">
      <c r="B413" s="50" t="str">
        <f t="shared" si="30"/>
        <v/>
      </c>
      <c r="C413" s="55" t="str" cm="1">
        <f t="array" ref="C413">IF(ROW()-ROW(B$27)+1 &gt; $D$19, "",
_xlfn.SWITCH($D$15,
  "Monthly", EDATE($D$16, ROW()-ROW(B$27)),
  "Quarterly", EDATE($D$16, 3*(ROW()-ROW(B$27))),
  "Annually", EDATE($D$16, 12*(ROW()-ROW(B$27))),
  "Semi monthly", $D$16 + (ROW()-ROW(B$27))*15,
  "Bi weekly", $D$16 + (ROW()-ROW(B$27))*14,
  $D$16 + (ROW()-ROW(B$27))*30
))</f>
        <v/>
      </c>
      <c r="D413" s="52" t="str">
        <f t="shared" si="31"/>
        <v/>
      </c>
      <c r="E413" s="52" t="str">
        <f t="shared" si="32"/>
        <v/>
      </c>
      <c r="F413" s="52" t="str">
        <f t="shared" si="33"/>
        <v/>
      </c>
      <c r="G413" s="293" t="str">
        <f t="shared" si="34"/>
        <v/>
      </c>
      <c r="H413" s="293"/>
      <c r="I413" s="53"/>
      <c r="K413" s="53"/>
    </row>
    <row r="414" spans="2:11" ht="20" customHeight="1" x14ac:dyDescent="0.35">
      <c r="B414" s="50" t="str">
        <f t="shared" si="30"/>
        <v/>
      </c>
      <c r="C414" s="55" t="str" cm="1">
        <f t="array" ref="C414">IF(ROW()-ROW(B$27)+1 &gt; $D$19, "",
_xlfn.SWITCH($D$15,
  "Monthly", EDATE($D$16, ROW()-ROW(B$27)),
  "Quarterly", EDATE($D$16, 3*(ROW()-ROW(B$27))),
  "Annually", EDATE($D$16, 12*(ROW()-ROW(B$27))),
  "Semi monthly", $D$16 + (ROW()-ROW(B$27))*15,
  "Bi weekly", $D$16 + (ROW()-ROW(B$27))*14,
  $D$16 + (ROW()-ROW(B$27))*30
))</f>
        <v/>
      </c>
      <c r="D414" s="52" t="str">
        <f t="shared" si="31"/>
        <v/>
      </c>
      <c r="E414" s="52" t="str">
        <f t="shared" si="32"/>
        <v/>
      </c>
      <c r="F414" s="52" t="str">
        <f t="shared" si="33"/>
        <v/>
      </c>
      <c r="G414" s="293" t="str">
        <f t="shared" si="34"/>
        <v/>
      </c>
      <c r="H414" s="293"/>
      <c r="I414" s="53"/>
      <c r="K414" s="53"/>
    </row>
    <row r="415" spans="2:11" ht="20" customHeight="1" x14ac:dyDescent="0.35">
      <c r="B415" s="50" t="str">
        <f t="shared" si="30"/>
        <v/>
      </c>
      <c r="C415" s="55" t="str" cm="1">
        <f t="array" ref="C415">IF(ROW()-ROW(B$27)+1 &gt; $D$19, "",
_xlfn.SWITCH($D$15,
  "Monthly", EDATE($D$16, ROW()-ROW(B$27)),
  "Quarterly", EDATE($D$16, 3*(ROW()-ROW(B$27))),
  "Annually", EDATE($D$16, 12*(ROW()-ROW(B$27))),
  "Semi monthly", $D$16 + (ROW()-ROW(B$27))*15,
  "Bi weekly", $D$16 + (ROW()-ROW(B$27))*14,
  $D$16 + (ROW()-ROW(B$27))*30
))</f>
        <v/>
      </c>
      <c r="D415" s="52" t="str">
        <f t="shared" si="31"/>
        <v/>
      </c>
      <c r="E415" s="52" t="str">
        <f t="shared" si="32"/>
        <v/>
      </c>
      <c r="F415" s="52" t="str">
        <f t="shared" si="33"/>
        <v/>
      </c>
      <c r="G415" s="293" t="str">
        <f t="shared" si="34"/>
        <v/>
      </c>
      <c r="H415" s="293"/>
      <c r="I415" s="53"/>
      <c r="K415" s="53"/>
    </row>
    <row r="416" spans="2:11" ht="20" customHeight="1" x14ac:dyDescent="0.35">
      <c r="B416" s="50" t="str">
        <f t="shared" si="30"/>
        <v/>
      </c>
      <c r="C416" s="55" t="str" cm="1">
        <f t="array" ref="C416">IF(ROW()-ROW(B$27)+1 &gt; $D$19, "",
_xlfn.SWITCH($D$15,
  "Monthly", EDATE($D$16, ROW()-ROW(B$27)),
  "Quarterly", EDATE($D$16, 3*(ROW()-ROW(B$27))),
  "Annually", EDATE($D$16, 12*(ROW()-ROW(B$27))),
  "Semi monthly", $D$16 + (ROW()-ROW(B$27))*15,
  "Bi weekly", $D$16 + (ROW()-ROW(B$27))*14,
  $D$16 + (ROW()-ROW(B$27))*30
))</f>
        <v/>
      </c>
      <c r="D416" s="52" t="str">
        <f t="shared" si="31"/>
        <v/>
      </c>
      <c r="E416" s="52" t="str">
        <f t="shared" si="32"/>
        <v/>
      </c>
      <c r="F416" s="52" t="str">
        <f t="shared" si="33"/>
        <v/>
      </c>
      <c r="G416" s="293" t="str">
        <f t="shared" si="34"/>
        <v/>
      </c>
      <c r="H416" s="293"/>
      <c r="I416" s="53"/>
      <c r="K416" s="53"/>
    </row>
    <row r="417" spans="2:11" ht="20" customHeight="1" x14ac:dyDescent="0.35">
      <c r="B417" s="50" t="str">
        <f t="shared" si="30"/>
        <v/>
      </c>
      <c r="C417" s="55" t="str" cm="1">
        <f t="array" ref="C417">IF(ROW()-ROW(B$27)+1 &gt; $D$19, "",
_xlfn.SWITCH($D$15,
  "Monthly", EDATE($D$16, ROW()-ROW(B$27)),
  "Quarterly", EDATE($D$16, 3*(ROW()-ROW(B$27))),
  "Annually", EDATE($D$16, 12*(ROW()-ROW(B$27))),
  "Semi monthly", $D$16 + (ROW()-ROW(B$27))*15,
  "Bi weekly", $D$16 + (ROW()-ROW(B$27))*14,
  $D$16 + (ROW()-ROW(B$27))*30
))</f>
        <v/>
      </c>
      <c r="D417" s="52" t="str">
        <f t="shared" si="31"/>
        <v/>
      </c>
      <c r="E417" s="52" t="str">
        <f t="shared" si="32"/>
        <v/>
      </c>
      <c r="F417" s="52" t="str">
        <f t="shared" si="33"/>
        <v/>
      </c>
      <c r="G417" s="293" t="str">
        <f t="shared" si="34"/>
        <v/>
      </c>
      <c r="H417" s="293"/>
      <c r="I417" s="53"/>
      <c r="K417" s="53"/>
    </row>
    <row r="418" spans="2:11" ht="20" customHeight="1" x14ac:dyDescent="0.35">
      <c r="B418" s="50" t="str">
        <f t="shared" si="30"/>
        <v/>
      </c>
      <c r="C418" s="55" t="str" cm="1">
        <f t="array" ref="C418">IF(ROW()-ROW(B$27)+1 &gt; $D$19, "",
_xlfn.SWITCH($D$15,
  "Monthly", EDATE($D$16, ROW()-ROW(B$27)),
  "Quarterly", EDATE($D$16, 3*(ROW()-ROW(B$27))),
  "Annually", EDATE($D$16, 12*(ROW()-ROW(B$27))),
  "Semi monthly", $D$16 + (ROW()-ROW(B$27))*15,
  "Bi weekly", $D$16 + (ROW()-ROW(B$27))*14,
  $D$16 + (ROW()-ROW(B$27))*30
))</f>
        <v/>
      </c>
      <c r="D418" s="52" t="str">
        <f t="shared" si="31"/>
        <v/>
      </c>
      <c r="E418" s="52" t="str">
        <f t="shared" si="32"/>
        <v/>
      </c>
      <c r="F418" s="52" t="str">
        <f t="shared" si="33"/>
        <v/>
      </c>
      <c r="G418" s="293" t="str">
        <f t="shared" si="34"/>
        <v/>
      </c>
      <c r="H418" s="293"/>
      <c r="I418" s="53"/>
      <c r="K418" s="53"/>
    </row>
    <row r="419" spans="2:11" ht="20" customHeight="1" x14ac:dyDescent="0.35">
      <c r="B419" s="50" t="str">
        <f t="shared" si="30"/>
        <v/>
      </c>
      <c r="C419" s="55" t="str" cm="1">
        <f t="array" ref="C419">IF(ROW()-ROW(B$27)+1 &gt; $D$19, "",
_xlfn.SWITCH($D$15,
  "Monthly", EDATE($D$16, ROW()-ROW(B$27)),
  "Quarterly", EDATE($D$16, 3*(ROW()-ROW(B$27))),
  "Annually", EDATE($D$16, 12*(ROW()-ROW(B$27))),
  "Semi monthly", $D$16 + (ROW()-ROW(B$27))*15,
  "Bi weekly", $D$16 + (ROW()-ROW(B$27))*14,
  $D$16 + (ROW()-ROW(B$27))*30
))</f>
        <v/>
      </c>
      <c r="D419" s="52" t="str">
        <f t="shared" si="31"/>
        <v/>
      </c>
      <c r="E419" s="52" t="str">
        <f t="shared" si="32"/>
        <v/>
      </c>
      <c r="F419" s="52" t="str">
        <f t="shared" si="33"/>
        <v/>
      </c>
      <c r="G419" s="293" t="str">
        <f t="shared" si="34"/>
        <v/>
      </c>
      <c r="H419" s="293"/>
      <c r="I419" s="53"/>
      <c r="K419" s="53"/>
    </row>
    <row r="420" spans="2:11" ht="20" customHeight="1" x14ac:dyDescent="0.35">
      <c r="B420" s="50" t="str">
        <f t="shared" si="30"/>
        <v/>
      </c>
      <c r="C420" s="55" t="str" cm="1">
        <f t="array" ref="C420">IF(ROW()-ROW(B$27)+1 &gt; $D$19, "",
_xlfn.SWITCH($D$15,
  "Monthly", EDATE($D$16, ROW()-ROW(B$27)),
  "Quarterly", EDATE($D$16, 3*(ROW()-ROW(B$27))),
  "Annually", EDATE($D$16, 12*(ROW()-ROW(B$27))),
  "Semi monthly", $D$16 + (ROW()-ROW(B$27))*15,
  "Bi weekly", $D$16 + (ROW()-ROW(B$27))*14,
  $D$16 + (ROW()-ROW(B$27))*30
))</f>
        <v/>
      </c>
      <c r="D420" s="52" t="str">
        <f t="shared" si="31"/>
        <v/>
      </c>
      <c r="E420" s="52" t="str">
        <f t="shared" si="32"/>
        <v/>
      </c>
      <c r="F420" s="52" t="str">
        <f t="shared" si="33"/>
        <v/>
      </c>
      <c r="G420" s="293" t="str">
        <f t="shared" si="34"/>
        <v/>
      </c>
      <c r="H420" s="293"/>
      <c r="I420" s="53"/>
      <c r="K420" s="53"/>
    </row>
    <row r="421" spans="2:11" ht="20" customHeight="1" x14ac:dyDescent="0.35">
      <c r="B421" s="50" t="str">
        <f t="shared" si="30"/>
        <v/>
      </c>
      <c r="C421" s="55" t="str" cm="1">
        <f t="array" ref="C421">IF(ROW()-ROW(B$27)+1 &gt; $D$19, "",
_xlfn.SWITCH($D$15,
  "Monthly", EDATE($D$16, ROW()-ROW(B$27)),
  "Quarterly", EDATE($D$16, 3*(ROW()-ROW(B$27))),
  "Annually", EDATE($D$16, 12*(ROW()-ROW(B$27))),
  "Semi monthly", $D$16 + (ROW()-ROW(B$27))*15,
  "Bi weekly", $D$16 + (ROW()-ROW(B$27))*14,
  $D$16 + (ROW()-ROW(B$27))*30
))</f>
        <v/>
      </c>
      <c r="D421" s="52" t="str">
        <f t="shared" si="31"/>
        <v/>
      </c>
      <c r="E421" s="52" t="str">
        <f t="shared" si="32"/>
        <v/>
      </c>
      <c r="F421" s="52" t="str">
        <f t="shared" si="33"/>
        <v/>
      </c>
      <c r="G421" s="293" t="str">
        <f t="shared" si="34"/>
        <v/>
      </c>
      <c r="H421" s="293"/>
      <c r="I421" s="53"/>
      <c r="K421" s="53"/>
    </row>
    <row r="422" spans="2:11" ht="20" customHeight="1" x14ac:dyDescent="0.35">
      <c r="B422" s="50" t="str">
        <f t="shared" si="30"/>
        <v/>
      </c>
      <c r="C422" s="55" t="str" cm="1">
        <f t="array" ref="C422">IF(ROW()-ROW(B$27)+1 &gt; $D$19, "",
_xlfn.SWITCH($D$15,
  "Monthly", EDATE($D$16, ROW()-ROW(B$27)),
  "Quarterly", EDATE($D$16, 3*(ROW()-ROW(B$27))),
  "Annually", EDATE($D$16, 12*(ROW()-ROW(B$27))),
  "Semi monthly", $D$16 + (ROW()-ROW(B$27))*15,
  "Bi weekly", $D$16 + (ROW()-ROW(B$27))*14,
  $D$16 + (ROW()-ROW(B$27))*30
))</f>
        <v/>
      </c>
      <c r="D422" s="52" t="str">
        <f t="shared" si="31"/>
        <v/>
      </c>
      <c r="E422" s="52" t="str">
        <f t="shared" si="32"/>
        <v/>
      </c>
      <c r="F422" s="52" t="str">
        <f t="shared" si="33"/>
        <v/>
      </c>
      <c r="G422" s="293" t="str">
        <f t="shared" si="34"/>
        <v/>
      </c>
      <c r="H422" s="293"/>
      <c r="I422" s="53"/>
      <c r="K422" s="53"/>
    </row>
    <row r="423" spans="2:11" ht="20" customHeight="1" x14ac:dyDescent="0.35">
      <c r="B423" s="50" t="str">
        <f t="shared" si="30"/>
        <v/>
      </c>
      <c r="C423" s="55" t="str" cm="1">
        <f t="array" ref="C423">IF(ROW()-ROW(B$27)+1 &gt; $D$19, "",
_xlfn.SWITCH($D$15,
  "Monthly", EDATE($D$16, ROW()-ROW(B$27)),
  "Quarterly", EDATE($D$16, 3*(ROW()-ROW(B$27))),
  "Annually", EDATE($D$16, 12*(ROW()-ROW(B$27))),
  "Semi monthly", $D$16 + (ROW()-ROW(B$27))*15,
  "Bi weekly", $D$16 + (ROW()-ROW(B$27))*14,
  $D$16 + (ROW()-ROW(B$27))*30
))</f>
        <v/>
      </c>
      <c r="D423" s="52" t="str">
        <f t="shared" si="31"/>
        <v/>
      </c>
      <c r="E423" s="52" t="str">
        <f t="shared" si="32"/>
        <v/>
      </c>
      <c r="F423" s="52" t="str">
        <f t="shared" si="33"/>
        <v/>
      </c>
      <c r="G423" s="293" t="str">
        <f t="shared" si="34"/>
        <v/>
      </c>
      <c r="H423" s="293"/>
      <c r="I423" s="53"/>
      <c r="K423" s="53"/>
    </row>
    <row r="424" spans="2:11" ht="20" customHeight="1" x14ac:dyDescent="0.35">
      <c r="B424" s="50" t="str">
        <f t="shared" si="30"/>
        <v/>
      </c>
      <c r="C424" s="55" t="str" cm="1">
        <f t="array" ref="C424">IF(ROW()-ROW(B$27)+1 &gt; $D$19, "",
_xlfn.SWITCH($D$15,
  "Monthly", EDATE($D$16, ROW()-ROW(B$27)),
  "Quarterly", EDATE($D$16, 3*(ROW()-ROW(B$27))),
  "Annually", EDATE($D$16, 12*(ROW()-ROW(B$27))),
  "Semi monthly", $D$16 + (ROW()-ROW(B$27))*15,
  "Bi weekly", $D$16 + (ROW()-ROW(B$27))*14,
  $D$16 + (ROW()-ROW(B$27))*30
))</f>
        <v/>
      </c>
      <c r="D424" s="52" t="str">
        <f t="shared" si="31"/>
        <v/>
      </c>
      <c r="E424" s="52" t="str">
        <f t="shared" si="32"/>
        <v/>
      </c>
      <c r="F424" s="52" t="str">
        <f t="shared" si="33"/>
        <v/>
      </c>
      <c r="G424" s="293" t="str">
        <f t="shared" si="34"/>
        <v/>
      </c>
      <c r="H424" s="293"/>
      <c r="I424" s="53"/>
      <c r="K424" s="53"/>
    </row>
    <row r="425" spans="2:11" ht="20" customHeight="1" x14ac:dyDescent="0.35">
      <c r="B425" s="50" t="str">
        <f t="shared" si="30"/>
        <v/>
      </c>
      <c r="C425" s="55" t="str" cm="1">
        <f t="array" ref="C425">IF(ROW()-ROW(B$27)+1 &gt; $D$19, "",
_xlfn.SWITCH($D$15,
  "Monthly", EDATE($D$16, ROW()-ROW(B$27)),
  "Quarterly", EDATE($D$16, 3*(ROW()-ROW(B$27))),
  "Annually", EDATE($D$16, 12*(ROW()-ROW(B$27))),
  "Semi monthly", $D$16 + (ROW()-ROW(B$27))*15,
  "Bi weekly", $D$16 + (ROW()-ROW(B$27))*14,
  $D$16 + (ROW()-ROW(B$27))*30
))</f>
        <v/>
      </c>
      <c r="D425" s="52" t="str">
        <f t="shared" si="31"/>
        <v/>
      </c>
      <c r="E425" s="52" t="str">
        <f t="shared" si="32"/>
        <v/>
      </c>
      <c r="F425" s="52" t="str">
        <f t="shared" si="33"/>
        <v/>
      </c>
      <c r="G425" s="293" t="str">
        <f t="shared" si="34"/>
        <v/>
      </c>
      <c r="H425" s="293"/>
      <c r="I425" s="53"/>
      <c r="K425" s="53"/>
    </row>
    <row r="426" spans="2:11" ht="20" customHeight="1" x14ac:dyDescent="0.35">
      <c r="B426" s="50" t="str">
        <f t="shared" si="30"/>
        <v/>
      </c>
      <c r="C426" s="55" t="str" cm="1">
        <f t="array" ref="C426">IF(ROW()-ROW(B$27)+1 &gt; $D$19, "",
_xlfn.SWITCH($D$15,
  "Monthly", EDATE($D$16, ROW()-ROW(B$27)),
  "Quarterly", EDATE($D$16, 3*(ROW()-ROW(B$27))),
  "Annually", EDATE($D$16, 12*(ROW()-ROW(B$27))),
  "Semi monthly", $D$16 + (ROW()-ROW(B$27))*15,
  "Bi weekly", $D$16 + (ROW()-ROW(B$27))*14,
  $D$16 + (ROW()-ROW(B$27))*30
))</f>
        <v/>
      </c>
      <c r="D426" s="52" t="str">
        <f t="shared" si="31"/>
        <v/>
      </c>
      <c r="E426" s="52" t="str">
        <f t="shared" si="32"/>
        <v/>
      </c>
      <c r="F426" s="52" t="str">
        <f t="shared" si="33"/>
        <v/>
      </c>
      <c r="G426" s="293" t="str">
        <f t="shared" si="34"/>
        <v/>
      </c>
      <c r="H426" s="293"/>
      <c r="I426" s="53"/>
      <c r="K426" s="53"/>
    </row>
    <row r="427" spans="2:11" ht="20" customHeight="1" x14ac:dyDescent="0.35">
      <c r="B427" s="50" t="str">
        <f t="shared" si="30"/>
        <v/>
      </c>
      <c r="C427" s="55" t="str" cm="1">
        <f t="array" ref="C427">IF(ROW()-ROW(B$27)+1 &gt; $D$19, "",
_xlfn.SWITCH($D$15,
  "Monthly", EDATE($D$16, ROW()-ROW(B$27)),
  "Quarterly", EDATE($D$16, 3*(ROW()-ROW(B$27))),
  "Annually", EDATE($D$16, 12*(ROW()-ROW(B$27))),
  "Semi monthly", $D$16 + (ROW()-ROW(B$27))*15,
  "Bi weekly", $D$16 + (ROW()-ROW(B$27))*14,
  $D$16 + (ROW()-ROW(B$27))*30
))</f>
        <v/>
      </c>
      <c r="D427" s="52" t="str">
        <f t="shared" si="31"/>
        <v/>
      </c>
      <c r="E427" s="52" t="str">
        <f t="shared" si="32"/>
        <v/>
      </c>
      <c r="F427" s="52" t="str">
        <f t="shared" si="33"/>
        <v/>
      </c>
      <c r="G427" s="293" t="str">
        <f t="shared" si="34"/>
        <v/>
      </c>
      <c r="H427" s="293"/>
      <c r="I427" s="53"/>
      <c r="K427" s="53"/>
    </row>
    <row r="428" spans="2:11" ht="20" customHeight="1" x14ac:dyDescent="0.35">
      <c r="B428" s="50" t="str">
        <f t="shared" si="30"/>
        <v/>
      </c>
      <c r="C428" s="55" t="str" cm="1">
        <f t="array" ref="C428">IF(ROW()-ROW(B$27)+1 &gt; $D$19, "",
_xlfn.SWITCH($D$15,
  "Monthly", EDATE($D$16, ROW()-ROW(B$27)),
  "Quarterly", EDATE($D$16, 3*(ROW()-ROW(B$27))),
  "Annually", EDATE($D$16, 12*(ROW()-ROW(B$27))),
  "Semi monthly", $D$16 + (ROW()-ROW(B$27))*15,
  "Bi weekly", $D$16 + (ROW()-ROW(B$27))*14,
  $D$16 + (ROW()-ROW(B$27))*30
))</f>
        <v/>
      </c>
      <c r="D428" s="52" t="str">
        <f t="shared" si="31"/>
        <v/>
      </c>
      <c r="E428" s="52" t="str">
        <f t="shared" si="32"/>
        <v/>
      </c>
      <c r="F428" s="52" t="str">
        <f t="shared" si="33"/>
        <v/>
      </c>
      <c r="G428" s="293" t="str">
        <f t="shared" si="34"/>
        <v/>
      </c>
      <c r="H428" s="293"/>
      <c r="I428" s="53"/>
      <c r="K428" s="53"/>
    </row>
    <row r="429" spans="2:11" ht="20" customHeight="1" x14ac:dyDescent="0.35">
      <c r="B429" s="50" t="str">
        <f t="shared" si="30"/>
        <v/>
      </c>
      <c r="C429" s="55" t="str" cm="1">
        <f t="array" ref="C429">IF(ROW()-ROW(B$27)+1 &gt; $D$19, "",
_xlfn.SWITCH($D$15,
  "Monthly", EDATE($D$16, ROW()-ROW(B$27)),
  "Quarterly", EDATE($D$16, 3*(ROW()-ROW(B$27))),
  "Annually", EDATE($D$16, 12*(ROW()-ROW(B$27))),
  "Semi monthly", $D$16 + (ROW()-ROW(B$27))*15,
  "Bi weekly", $D$16 + (ROW()-ROW(B$27))*14,
  $D$16 + (ROW()-ROW(B$27))*30
))</f>
        <v/>
      </c>
      <c r="D429" s="52" t="str">
        <f t="shared" si="31"/>
        <v/>
      </c>
      <c r="E429" s="52" t="str">
        <f t="shared" si="32"/>
        <v/>
      </c>
      <c r="F429" s="52" t="str">
        <f t="shared" si="33"/>
        <v/>
      </c>
      <c r="G429" s="293" t="str">
        <f t="shared" si="34"/>
        <v/>
      </c>
      <c r="H429" s="293"/>
      <c r="I429" s="53"/>
      <c r="K429" s="53"/>
    </row>
    <row r="430" spans="2:11" ht="20" customHeight="1" x14ac:dyDescent="0.35">
      <c r="B430" s="50" t="str">
        <f t="shared" si="30"/>
        <v/>
      </c>
      <c r="C430" s="55" t="str" cm="1">
        <f t="array" ref="C430">IF(ROW()-ROW(B$27)+1 &gt; $D$19, "",
_xlfn.SWITCH($D$15,
  "Monthly", EDATE($D$16, ROW()-ROW(B$27)),
  "Quarterly", EDATE($D$16, 3*(ROW()-ROW(B$27))),
  "Annually", EDATE($D$16, 12*(ROW()-ROW(B$27))),
  "Semi monthly", $D$16 + (ROW()-ROW(B$27))*15,
  "Bi weekly", $D$16 + (ROW()-ROW(B$27))*14,
  $D$16 + (ROW()-ROW(B$27))*30
))</f>
        <v/>
      </c>
      <c r="D430" s="52" t="str">
        <f t="shared" si="31"/>
        <v/>
      </c>
      <c r="E430" s="52" t="str">
        <f t="shared" si="32"/>
        <v/>
      </c>
      <c r="F430" s="52" t="str">
        <f t="shared" si="33"/>
        <v/>
      </c>
      <c r="G430" s="293" t="str">
        <f t="shared" si="34"/>
        <v/>
      </c>
      <c r="H430" s="293"/>
      <c r="I430" s="53"/>
      <c r="K430" s="53"/>
    </row>
    <row r="431" spans="2:11" ht="20" customHeight="1" x14ac:dyDescent="0.35">
      <c r="B431" s="50" t="str">
        <f t="shared" si="30"/>
        <v/>
      </c>
      <c r="C431" s="55" t="str" cm="1">
        <f t="array" ref="C431">IF(ROW()-ROW(B$27)+1 &gt; $D$19, "",
_xlfn.SWITCH($D$15,
  "Monthly", EDATE($D$16, ROW()-ROW(B$27)),
  "Quarterly", EDATE($D$16, 3*(ROW()-ROW(B$27))),
  "Annually", EDATE($D$16, 12*(ROW()-ROW(B$27))),
  "Semi monthly", $D$16 + (ROW()-ROW(B$27))*15,
  "Bi weekly", $D$16 + (ROW()-ROW(B$27))*14,
  $D$16 + (ROW()-ROW(B$27))*30
))</f>
        <v/>
      </c>
      <c r="D431" s="52" t="str">
        <f t="shared" si="31"/>
        <v/>
      </c>
      <c r="E431" s="52" t="str">
        <f t="shared" si="32"/>
        <v/>
      </c>
      <c r="F431" s="52" t="str">
        <f t="shared" si="33"/>
        <v/>
      </c>
      <c r="G431" s="293" t="str">
        <f t="shared" si="34"/>
        <v/>
      </c>
      <c r="H431" s="293"/>
      <c r="I431" s="53"/>
      <c r="K431" s="53"/>
    </row>
    <row r="432" spans="2:11" ht="20" customHeight="1" x14ac:dyDescent="0.35">
      <c r="B432" s="50" t="str">
        <f t="shared" si="30"/>
        <v/>
      </c>
      <c r="C432" s="55" t="str" cm="1">
        <f t="array" ref="C432">IF(ROW()-ROW(B$27)+1 &gt; $D$19, "",
_xlfn.SWITCH($D$15,
  "Monthly", EDATE($D$16, ROW()-ROW(B$27)),
  "Quarterly", EDATE($D$16, 3*(ROW()-ROW(B$27))),
  "Annually", EDATE($D$16, 12*(ROW()-ROW(B$27))),
  "Semi monthly", $D$16 + (ROW()-ROW(B$27))*15,
  "Bi weekly", $D$16 + (ROW()-ROW(B$27))*14,
  $D$16 + (ROW()-ROW(B$27))*30
))</f>
        <v/>
      </c>
      <c r="D432" s="52" t="str">
        <f t="shared" si="31"/>
        <v/>
      </c>
      <c r="E432" s="52" t="str">
        <f t="shared" si="32"/>
        <v/>
      </c>
      <c r="F432" s="52" t="str">
        <f t="shared" si="33"/>
        <v/>
      </c>
      <c r="G432" s="293" t="str">
        <f t="shared" si="34"/>
        <v/>
      </c>
      <c r="H432" s="293"/>
      <c r="I432" s="53"/>
      <c r="K432" s="53"/>
    </row>
    <row r="433" spans="2:11" ht="20" customHeight="1" x14ac:dyDescent="0.35">
      <c r="B433" s="50" t="str">
        <f t="shared" si="30"/>
        <v/>
      </c>
      <c r="C433" s="55" t="str" cm="1">
        <f t="array" ref="C433">IF(ROW()-ROW(B$27)+1 &gt; $D$19, "",
_xlfn.SWITCH($D$15,
  "Monthly", EDATE($D$16, ROW()-ROW(B$27)),
  "Quarterly", EDATE($D$16, 3*(ROW()-ROW(B$27))),
  "Annually", EDATE($D$16, 12*(ROW()-ROW(B$27))),
  "Semi monthly", $D$16 + (ROW()-ROW(B$27))*15,
  "Bi weekly", $D$16 + (ROW()-ROW(B$27))*14,
  $D$16 + (ROW()-ROW(B$27))*30
))</f>
        <v/>
      </c>
      <c r="D433" s="52" t="str">
        <f t="shared" si="31"/>
        <v/>
      </c>
      <c r="E433" s="52" t="str">
        <f t="shared" si="32"/>
        <v/>
      </c>
      <c r="F433" s="52" t="str">
        <f t="shared" si="33"/>
        <v/>
      </c>
      <c r="G433" s="293" t="str">
        <f t="shared" si="34"/>
        <v/>
      </c>
      <c r="H433" s="293"/>
      <c r="I433" s="53"/>
      <c r="K433" s="53"/>
    </row>
    <row r="434" spans="2:11" ht="20" customHeight="1" x14ac:dyDescent="0.35">
      <c r="B434" s="50" t="str">
        <f t="shared" si="30"/>
        <v/>
      </c>
      <c r="C434" s="55" t="str" cm="1">
        <f t="array" ref="C434">IF(ROW()-ROW(B$27)+1 &gt; $D$19, "",
_xlfn.SWITCH($D$15,
  "Monthly", EDATE($D$16, ROW()-ROW(B$27)),
  "Quarterly", EDATE($D$16, 3*(ROW()-ROW(B$27))),
  "Annually", EDATE($D$16, 12*(ROW()-ROW(B$27))),
  "Semi monthly", $D$16 + (ROW()-ROW(B$27))*15,
  "Bi weekly", $D$16 + (ROW()-ROW(B$27))*14,
  $D$16 + (ROW()-ROW(B$27))*30
))</f>
        <v/>
      </c>
      <c r="D434" s="52" t="str">
        <f t="shared" si="31"/>
        <v/>
      </c>
      <c r="E434" s="52" t="str">
        <f t="shared" si="32"/>
        <v/>
      </c>
      <c r="F434" s="52" t="str">
        <f t="shared" si="33"/>
        <v/>
      </c>
      <c r="G434" s="293" t="str">
        <f t="shared" si="34"/>
        <v/>
      </c>
      <c r="H434" s="293"/>
      <c r="I434" s="53"/>
      <c r="K434" s="53"/>
    </row>
    <row r="435" spans="2:11" ht="20" customHeight="1" x14ac:dyDescent="0.35">
      <c r="B435" s="50" t="str">
        <f t="shared" si="30"/>
        <v/>
      </c>
      <c r="C435" s="55" t="str" cm="1">
        <f t="array" ref="C435">IF(ROW()-ROW(B$27)+1 &gt; $D$19, "",
_xlfn.SWITCH($D$15,
  "Monthly", EDATE($D$16, ROW()-ROW(B$27)),
  "Quarterly", EDATE($D$16, 3*(ROW()-ROW(B$27))),
  "Annually", EDATE($D$16, 12*(ROW()-ROW(B$27))),
  "Semi monthly", $D$16 + (ROW()-ROW(B$27))*15,
  "Bi weekly", $D$16 + (ROW()-ROW(B$27))*14,
  $D$16 + (ROW()-ROW(B$27))*30
))</f>
        <v/>
      </c>
      <c r="D435" s="52" t="str">
        <f t="shared" si="31"/>
        <v/>
      </c>
      <c r="E435" s="52" t="str">
        <f t="shared" si="32"/>
        <v/>
      </c>
      <c r="F435" s="52" t="str">
        <f t="shared" si="33"/>
        <v/>
      </c>
      <c r="G435" s="293" t="str">
        <f t="shared" si="34"/>
        <v/>
      </c>
      <c r="H435" s="293"/>
      <c r="I435" s="53"/>
      <c r="K435" s="53"/>
    </row>
    <row r="436" spans="2:11" ht="20" customHeight="1" x14ac:dyDescent="0.35">
      <c r="B436" s="50" t="str">
        <f t="shared" si="30"/>
        <v/>
      </c>
      <c r="C436" s="55" t="str" cm="1">
        <f t="array" ref="C436">IF(ROW()-ROW(B$27)+1 &gt; $D$19, "",
_xlfn.SWITCH($D$15,
  "Monthly", EDATE($D$16, ROW()-ROW(B$27)),
  "Quarterly", EDATE($D$16, 3*(ROW()-ROW(B$27))),
  "Annually", EDATE($D$16, 12*(ROW()-ROW(B$27))),
  "Semi monthly", $D$16 + (ROW()-ROW(B$27))*15,
  "Bi weekly", $D$16 + (ROW()-ROW(B$27))*14,
  $D$16 + (ROW()-ROW(B$27))*30
))</f>
        <v/>
      </c>
      <c r="D436" s="52" t="str">
        <f t="shared" si="31"/>
        <v/>
      </c>
      <c r="E436" s="52" t="str">
        <f t="shared" si="32"/>
        <v/>
      </c>
      <c r="F436" s="52" t="str">
        <f t="shared" si="33"/>
        <v/>
      </c>
      <c r="G436" s="293" t="str">
        <f t="shared" si="34"/>
        <v/>
      </c>
      <c r="H436" s="293"/>
      <c r="I436" s="53"/>
      <c r="K436" s="53"/>
    </row>
    <row r="437" spans="2:11" ht="20" customHeight="1" x14ac:dyDescent="0.35">
      <c r="B437" s="50" t="str">
        <f t="shared" si="30"/>
        <v/>
      </c>
      <c r="C437" s="55" t="str" cm="1">
        <f t="array" ref="C437">IF(ROW()-ROW(B$27)+1 &gt; $D$19, "",
_xlfn.SWITCH($D$15,
  "Monthly", EDATE($D$16, ROW()-ROW(B$27)),
  "Quarterly", EDATE($D$16, 3*(ROW()-ROW(B$27))),
  "Annually", EDATE($D$16, 12*(ROW()-ROW(B$27))),
  "Semi monthly", $D$16 + (ROW()-ROW(B$27))*15,
  "Bi weekly", $D$16 + (ROW()-ROW(B$27))*14,
  $D$16 + (ROW()-ROW(B$27))*30
))</f>
        <v/>
      </c>
      <c r="D437" s="52" t="str">
        <f t="shared" si="31"/>
        <v/>
      </c>
      <c r="E437" s="52" t="str">
        <f t="shared" si="32"/>
        <v/>
      </c>
      <c r="F437" s="52" t="str">
        <f t="shared" si="33"/>
        <v/>
      </c>
      <c r="G437" s="293" t="str">
        <f t="shared" si="34"/>
        <v/>
      </c>
      <c r="H437" s="293"/>
      <c r="I437" s="53"/>
      <c r="K437" s="53"/>
    </row>
    <row r="438" spans="2:11" ht="20" customHeight="1" x14ac:dyDescent="0.35">
      <c r="B438" s="50" t="str">
        <f t="shared" si="30"/>
        <v/>
      </c>
      <c r="C438" s="55" t="str" cm="1">
        <f t="array" ref="C438">IF(ROW()-ROW(B$27)+1 &gt; $D$19, "",
_xlfn.SWITCH($D$15,
  "Monthly", EDATE($D$16, ROW()-ROW(B$27)),
  "Quarterly", EDATE($D$16, 3*(ROW()-ROW(B$27))),
  "Annually", EDATE($D$16, 12*(ROW()-ROW(B$27))),
  "Semi monthly", $D$16 + (ROW()-ROW(B$27))*15,
  "Bi weekly", $D$16 + (ROW()-ROW(B$27))*14,
  $D$16 + (ROW()-ROW(B$27))*30
))</f>
        <v/>
      </c>
      <c r="D438" s="52" t="str">
        <f t="shared" si="31"/>
        <v/>
      </c>
      <c r="E438" s="52" t="str">
        <f t="shared" si="32"/>
        <v/>
      </c>
      <c r="F438" s="52" t="str">
        <f t="shared" si="33"/>
        <v/>
      </c>
      <c r="G438" s="293" t="str">
        <f t="shared" si="34"/>
        <v/>
      </c>
      <c r="H438" s="293"/>
      <c r="I438" s="53"/>
      <c r="K438" s="53"/>
    </row>
    <row r="439" spans="2:11" ht="20" customHeight="1" x14ac:dyDescent="0.35">
      <c r="B439" s="50" t="str">
        <f t="shared" si="30"/>
        <v/>
      </c>
      <c r="C439" s="55" t="str" cm="1">
        <f t="array" ref="C439">IF(ROW()-ROW(B$27)+1 &gt; $D$19, "",
_xlfn.SWITCH($D$15,
  "Monthly", EDATE($D$16, ROW()-ROW(B$27)),
  "Quarterly", EDATE($D$16, 3*(ROW()-ROW(B$27))),
  "Annually", EDATE($D$16, 12*(ROW()-ROW(B$27))),
  "Semi monthly", $D$16 + (ROW()-ROW(B$27))*15,
  "Bi weekly", $D$16 + (ROW()-ROW(B$27))*14,
  $D$16 + (ROW()-ROW(B$27))*30
))</f>
        <v/>
      </c>
      <c r="D439" s="52" t="str">
        <f t="shared" si="31"/>
        <v/>
      </c>
      <c r="E439" s="52" t="str">
        <f t="shared" si="32"/>
        <v/>
      </c>
      <c r="F439" s="52" t="str">
        <f t="shared" si="33"/>
        <v/>
      </c>
      <c r="G439" s="293" t="str">
        <f t="shared" si="34"/>
        <v/>
      </c>
      <c r="H439" s="293"/>
      <c r="I439" s="53"/>
      <c r="K439" s="53"/>
    </row>
    <row r="440" spans="2:11" ht="20" customHeight="1" x14ac:dyDescent="0.35">
      <c r="B440" s="50" t="str">
        <f t="shared" si="30"/>
        <v/>
      </c>
      <c r="C440" s="55" t="str" cm="1">
        <f t="array" ref="C440">IF(ROW()-ROW(B$27)+1 &gt; $D$19, "",
_xlfn.SWITCH($D$15,
  "Monthly", EDATE($D$16, ROW()-ROW(B$27)),
  "Quarterly", EDATE($D$16, 3*(ROW()-ROW(B$27))),
  "Annually", EDATE($D$16, 12*(ROW()-ROW(B$27))),
  "Semi monthly", $D$16 + (ROW()-ROW(B$27))*15,
  "Bi weekly", $D$16 + (ROW()-ROW(B$27))*14,
  $D$16 + (ROW()-ROW(B$27))*30
))</f>
        <v/>
      </c>
      <c r="D440" s="52" t="str">
        <f t="shared" si="31"/>
        <v/>
      </c>
      <c r="E440" s="52" t="str">
        <f t="shared" si="32"/>
        <v/>
      </c>
      <c r="F440" s="52" t="str">
        <f t="shared" si="33"/>
        <v/>
      </c>
      <c r="G440" s="293" t="str">
        <f t="shared" si="34"/>
        <v/>
      </c>
      <c r="H440" s="293"/>
      <c r="I440" s="53"/>
      <c r="K440" s="53"/>
    </row>
    <row r="441" spans="2:11" ht="20" customHeight="1" x14ac:dyDescent="0.35">
      <c r="B441" s="50" t="str">
        <f t="shared" si="30"/>
        <v/>
      </c>
      <c r="C441" s="55" t="str" cm="1">
        <f t="array" ref="C441">IF(ROW()-ROW(B$27)+1 &gt; $D$19, "",
_xlfn.SWITCH($D$15,
  "Monthly", EDATE($D$16, ROW()-ROW(B$27)),
  "Quarterly", EDATE($D$16, 3*(ROW()-ROW(B$27))),
  "Annually", EDATE($D$16, 12*(ROW()-ROW(B$27))),
  "Semi monthly", $D$16 + (ROW()-ROW(B$27))*15,
  "Bi weekly", $D$16 + (ROW()-ROW(B$27))*14,
  $D$16 + (ROW()-ROW(B$27))*30
))</f>
        <v/>
      </c>
      <c r="D441" s="52" t="str">
        <f t="shared" si="31"/>
        <v/>
      </c>
      <c r="E441" s="52" t="str">
        <f t="shared" si="32"/>
        <v/>
      </c>
      <c r="F441" s="52" t="str">
        <f t="shared" si="33"/>
        <v/>
      </c>
      <c r="G441" s="293" t="str">
        <f t="shared" si="34"/>
        <v/>
      </c>
      <c r="H441" s="293"/>
      <c r="I441" s="53"/>
      <c r="K441" s="53"/>
    </row>
    <row r="442" spans="2:11" ht="20" customHeight="1" x14ac:dyDescent="0.35">
      <c r="B442" s="50" t="str">
        <f t="shared" si="30"/>
        <v/>
      </c>
      <c r="C442" s="55" t="str" cm="1">
        <f t="array" ref="C442">IF(ROW()-ROW(B$27)+1 &gt; $D$19, "",
_xlfn.SWITCH($D$15,
  "Monthly", EDATE($D$16, ROW()-ROW(B$27)),
  "Quarterly", EDATE($D$16, 3*(ROW()-ROW(B$27))),
  "Annually", EDATE($D$16, 12*(ROW()-ROW(B$27))),
  "Semi monthly", $D$16 + (ROW()-ROW(B$27))*15,
  "Bi weekly", $D$16 + (ROW()-ROW(B$27))*14,
  $D$16 + (ROW()-ROW(B$27))*30
))</f>
        <v/>
      </c>
      <c r="D442" s="52" t="str">
        <f t="shared" si="31"/>
        <v/>
      </c>
      <c r="E442" s="52" t="str">
        <f t="shared" si="32"/>
        <v/>
      </c>
      <c r="F442" s="52" t="str">
        <f t="shared" si="33"/>
        <v/>
      </c>
      <c r="G442" s="293" t="str">
        <f t="shared" si="34"/>
        <v/>
      </c>
      <c r="H442" s="293"/>
      <c r="I442" s="53"/>
      <c r="K442" s="53"/>
    </row>
    <row r="443" spans="2:11" ht="20" customHeight="1" x14ac:dyDescent="0.35">
      <c r="B443" s="50" t="str">
        <f t="shared" si="30"/>
        <v/>
      </c>
      <c r="C443" s="55" t="str" cm="1">
        <f t="array" ref="C443">IF(ROW()-ROW(B$27)+1 &gt; $D$19, "",
_xlfn.SWITCH($D$15,
  "Monthly", EDATE($D$16, ROW()-ROW(B$27)),
  "Quarterly", EDATE($D$16, 3*(ROW()-ROW(B$27))),
  "Annually", EDATE($D$16, 12*(ROW()-ROW(B$27))),
  "Semi monthly", $D$16 + (ROW()-ROW(B$27))*15,
  "Bi weekly", $D$16 + (ROW()-ROW(B$27))*14,
  $D$16 + (ROW()-ROW(B$27))*30
))</f>
        <v/>
      </c>
      <c r="D443" s="52" t="str">
        <f t="shared" si="31"/>
        <v/>
      </c>
      <c r="E443" s="52" t="str">
        <f t="shared" si="32"/>
        <v/>
      </c>
      <c r="F443" s="52" t="str">
        <f t="shared" si="33"/>
        <v/>
      </c>
      <c r="G443" s="293" t="str">
        <f t="shared" si="34"/>
        <v/>
      </c>
      <c r="H443" s="293"/>
      <c r="I443" s="53"/>
      <c r="K443" s="53"/>
    </row>
    <row r="444" spans="2:11" ht="20" customHeight="1" x14ac:dyDescent="0.35">
      <c r="B444" s="50" t="str">
        <f t="shared" si="30"/>
        <v/>
      </c>
      <c r="C444" s="55" t="str" cm="1">
        <f t="array" ref="C444">IF(ROW()-ROW(B$27)+1 &gt; $D$19, "",
_xlfn.SWITCH($D$15,
  "Monthly", EDATE($D$16, ROW()-ROW(B$27)),
  "Quarterly", EDATE($D$16, 3*(ROW()-ROW(B$27))),
  "Annually", EDATE($D$16, 12*(ROW()-ROW(B$27))),
  "Semi monthly", $D$16 + (ROW()-ROW(B$27))*15,
  "Bi weekly", $D$16 + (ROW()-ROW(B$27))*14,
  $D$16 + (ROW()-ROW(B$27))*30
))</f>
        <v/>
      </c>
      <c r="D444" s="52" t="str">
        <f t="shared" si="31"/>
        <v/>
      </c>
      <c r="E444" s="52" t="str">
        <f t="shared" si="32"/>
        <v/>
      </c>
      <c r="F444" s="52" t="str">
        <f t="shared" si="33"/>
        <v/>
      </c>
      <c r="G444" s="293" t="str">
        <f t="shared" si="34"/>
        <v/>
      </c>
      <c r="H444" s="293"/>
      <c r="I444" s="53"/>
      <c r="K444" s="53"/>
    </row>
    <row r="445" spans="2:11" ht="20" customHeight="1" x14ac:dyDescent="0.35">
      <c r="B445" s="50" t="str">
        <f t="shared" si="30"/>
        <v/>
      </c>
      <c r="C445" s="55" t="str" cm="1">
        <f t="array" ref="C445">IF(ROW()-ROW(B$27)+1 &gt; $D$19, "",
_xlfn.SWITCH($D$15,
  "Monthly", EDATE($D$16, ROW()-ROW(B$27)),
  "Quarterly", EDATE($D$16, 3*(ROW()-ROW(B$27))),
  "Annually", EDATE($D$16, 12*(ROW()-ROW(B$27))),
  "Semi monthly", $D$16 + (ROW()-ROW(B$27))*15,
  "Bi weekly", $D$16 + (ROW()-ROW(B$27))*14,
  $D$16 + (ROW()-ROW(B$27))*30
))</f>
        <v/>
      </c>
      <c r="D445" s="52" t="str">
        <f t="shared" si="31"/>
        <v/>
      </c>
      <c r="E445" s="52" t="str">
        <f t="shared" si="32"/>
        <v/>
      </c>
      <c r="F445" s="52" t="str">
        <f t="shared" si="33"/>
        <v/>
      </c>
      <c r="G445" s="293" t="str">
        <f t="shared" si="34"/>
        <v/>
      </c>
      <c r="H445" s="293"/>
      <c r="I445" s="53"/>
      <c r="K445" s="53"/>
    </row>
    <row r="446" spans="2:11" ht="20" customHeight="1" x14ac:dyDescent="0.35">
      <c r="B446" s="50" t="str">
        <f t="shared" si="30"/>
        <v/>
      </c>
      <c r="C446" s="55" t="str" cm="1">
        <f t="array" ref="C446">IF(ROW()-ROW(B$27)+1 &gt; $D$19, "",
_xlfn.SWITCH($D$15,
  "Monthly", EDATE($D$16, ROW()-ROW(B$27)),
  "Quarterly", EDATE($D$16, 3*(ROW()-ROW(B$27))),
  "Annually", EDATE($D$16, 12*(ROW()-ROW(B$27))),
  "Semi monthly", $D$16 + (ROW()-ROW(B$27))*15,
  "Bi weekly", $D$16 + (ROW()-ROW(B$27))*14,
  $D$16 + (ROW()-ROW(B$27))*30
))</f>
        <v/>
      </c>
      <c r="D446" s="52" t="str">
        <f t="shared" si="31"/>
        <v/>
      </c>
      <c r="E446" s="52" t="str">
        <f t="shared" si="32"/>
        <v/>
      </c>
      <c r="F446" s="52" t="str">
        <f t="shared" si="33"/>
        <v/>
      </c>
      <c r="G446" s="293" t="str">
        <f t="shared" si="34"/>
        <v/>
      </c>
      <c r="H446" s="293"/>
      <c r="I446" s="53"/>
      <c r="K446" s="53"/>
    </row>
    <row r="447" spans="2:11" ht="20" customHeight="1" x14ac:dyDescent="0.35">
      <c r="B447" s="50" t="str">
        <f t="shared" si="30"/>
        <v/>
      </c>
      <c r="C447" s="55" t="str" cm="1">
        <f t="array" ref="C447">IF(ROW()-ROW(B$27)+1 &gt; $D$19, "",
_xlfn.SWITCH($D$15,
  "Monthly", EDATE($D$16, ROW()-ROW(B$27)),
  "Quarterly", EDATE($D$16, 3*(ROW()-ROW(B$27))),
  "Annually", EDATE($D$16, 12*(ROW()-ROW(B$27))),
  "Semi monthly", $D$16 + (ROW()-ROW(B$27))*15,
  "Bi weekly", $D$16 + (ROW()-ROW(B$27))*14,
  $D$16 + (ROW()-ROW(B$27))*30
))</f>
        <v/>
      </c>
      <c r="D447" s="52" t="str">
        <f t="shared" si="31"/>
        <v/>
      </c>
      <c r="E447" s="52" t="str">
        <f t="shared" si="32"/>
        <v/>
      </c>
      <c r="F447" s="52" t="str">
        <f t="shared" si="33"/>
        <v/>
      </c>
      <c r="G447" s="293" t="str">
        <f t="shared" si="34"/>
        <v/>
      </c>
      <c r="H447" s="293"/>
      <c r="I447" s="53"/>
      <c r="K447" s="53"/>
    </row>
    <row r="448" spans="2:11" ht="20" customHeight="1" x14ac:dyDescent="0.35">
      <c r="B448" s="50" t="str">
        <f t="shared" si="30"/>
        <v/>
      </c>
      <c r="C448" s="55" t="str" cm="1">
        <f t="array" ref="C448">IF(ROW()-ROW(B$27)+1 &gt; $D$19, "",
_xlfn.SWITCH($D$15,
  "Monthly", EDATE($D$16, ROW()-ROW(B$27)),
  "Quarterly", EDATE($D$16, 3*(ROW()-ROW(B$27))),
  "Annually", EDATE($D$16, 12*(ROW()-ROW(B$27))),
  "Semi monthly", $D$16 + (ROW()-ROW(B$27))*15,
  "Bi weekly", $D$16 + (ROW()-ROW(B$27))*14,
  $D$16 + (ROW()-ROW(B$27))*30
))</f>
        <v/>
      </c>
      <c r="D448" s="52" t="str">
        <f t="shared" si="31"/>
        <v/>
      </c>
      <c r="E448" s="52" t="str">
        <f t="shared" si="32"/>
        <v/>
      </c>
      <c r="F448" s="52" t="str">
        <f t="shared" si="33"/>
        <v/>
      </c>
      <c r="G448" s="293" t="str">
        <f t="shared" si="34"/>
        <v/>
      </c>
      <c r="H448" s="293"/>
      <c r="I448" s="53"/>
      <c r="K448" s="53"/>
    </row>
    <row r="449" spans="2:11" ht="20" customHeight="1" x14ac:dyDescent="0.35">
      <c r="B449" s="50" t="str">
        <f t="shared" si="30"/>
        <v/>
      </c>
      <c r="C449" s="55" t="str" cm="1">
        <f t="array" ref="C449">IF(ROW()-ROW(B$27)+1 &gt; $D$19, "",
_xlfn.SWITCH($D$15,
  "Monthly", EDATE($D$16, ROW()-ROW(B$27)),
  "Quarterly", EDATE($D$16, 3*(ROW()-ROW(B$27))),
  "Annually", EDATE($D$16, 12*(ROW()-ROW(B$27))),
  "Semi monthly", $D$16 + (ROW()-ROW(B$27))*15,
  "Bi weekly", $D$16 + (ROW()-ROW(B$27))*14,
  $D$16 + (ROW()-ROW(B$27))*30
))</f>
        <v/>
      </c>
      <c r="D449" s="52" t="str">
        <f t="shared" si="31"/>
        <v/>
      </c>
      <c r="E449" s="52" t="str">
        <f t="shared" si="32"/>
        <v/>
      </c>
      <c r="F449" s="52" t="str">
        <f t="shared" si="33"/>
        <v/>
      </c>
      <c r="G449" s="293" t="str">
        <f t="shared" si="34"/>
        <v/>
      </c>
      <c r="H449" s="293"/>
      <c r="I449" s="53"/>
      <c r="K449" s="53"/>
    </row>
    <row r="450" spans="2:11" ht="20" customHeight="1" x14ac:dyDescent="0.35">
      <c r="B450" s="50" t="str">
        <f t="shared" si="30"/>
        <v/>
      </c>
      <c r="C450" s="55" t="str" cm="1">
        <f t="array" ref="C450">IF(ROW()-ROW(B$27)+1 &gt; $D$19, "",
_xlfn.SWITCH($D$15,
  "Monthly", EDATE($D$16, ROW()-ROW(B$27)),
  "Quarterly", EDATE($D$16, 3*(ROW()-ROW(B$27))),
  "Annually", EDATE($D$16, 12*(ROW()-ROW(B$27))),
  "Semi monthly", $D$16 + (ROW()-ROW(B$27))*15,
  "Bi weekly", $D$16 + (ROW()-ROW(B$27))*14,
  $D$16 + (ROW()-ROW(B$27))*30
))</f>
        <v/>
      </c>
      <c r="D450" s="52" t="str">
        <f t="shared" si="31"/>
        <v/>
      </c>
      <c r="E450" s="52" t="str">
        <f t="shared" si="32"/>
        <v/>
      </c>
      <c r="F450" s="52" t="str">
        <f t="shared" si="33"/>
        <v/>
      </c>
      <c r="G450" s="293" t="str">
        <f t="shared" si="34"/>
        <v/>
      </c>
      <c r="H450" s="293"/>
      <c r="I450" s="53"/>
      <c r="K450" s="53"/>
    </row>
    <row r="451" spans="2:11" ht="20" customHeight="1" x14ac:dyDescent="0.35">
      <c r="B451" s="50" t="str">
        <f t="shared" si="30"/>
        <v/>
      </c>
      <c r="C451" s="55" t="str" cm="1">
        <f t="array" ref="C451">IF(ROW()-ROW(B$27)+1 &gt; $D$19, "",
_xlfn.SWITCH($D$15,
  "Monthly", EDATE($D$16, ROW()-ROW(B$27)),
  "Quarterly", EDATE($D$16, 3*(ROW()-ROW(B$27))),
  "Annually", EDATE($D$16, 12*(ROW()-ROW(B$27))),
  "Semi monthly", $D$16 + (ROW()-ROW(B$27))*15,
  "Bi weekly", $D$16 + (ROW()-ROW(B$27))*14,
  $D$16 + (ROW()-ROW(B$27))*30
))</f>
        <v/>
      </c>
      <c r="D451" s="52" t="str">
        <f t="shared" si="31"/>
        <v/>
      </c>
      <c r="E451" s="52" t="str">
        <f t="shared" si="32"/>
        <v/>
      </c>
      <c r="F451" s="52" t="str">
        <f t="shared" si="33"/>
        <v/>
      </c>
      <c r="G451" s="293" t="str">
        <f t="shared" si="34"/>
        <v/>
      </c>
      <c r="H451" s="293"/>
      <c r="I451" s="53"/>
      <c r="K451" s="53"/>
    </row>
    <row r="452" spans="2:11" ht="20" customHeight="1" x14ac:dyDescent="0.35">
      <c r="B452" s="50" t="str">
        <f t="shared" si="30"/>
        <v/>
      </c>
      <c r="C452" s="55" t="str" cm="1">
        <f t="array" ref="C452">IF(ROW()-ROW(B$27)+1 &gt; $D$19, "",
_xlfn.SWITCH($D$15,
  "Monthly", EDATE($D$16, ROW()-ROW(B$27)),
  "Quarterly", EDATE($D$16, 3*(ROW()-ROW(B$27))),
  "Annually", EDATE($D$16, 12*(ROW()-ROW(B$27))),
  "Semi monthly", $D$16 + (ROW()-ROW(B$27))*15,
  "Bi weekly", $D$16 + (ROW()-ROW(B$27))*14,
  $D$16 + (ROW()-ROW(B$27))*30
))</f>
        <v/>
      </c>
      <c r="D452" s="52" t="str">
        <f t="shared" si="31"/>
        <v/>
      </c>
      <c r="E452" s="52" t="str">
        <f t="shared" si="32"/>
        <v/>
      </c>
      <c r="F452" s="52" t="str">
        <f t="shared" si="33"/>
        <v/>
      </c>
      <c r="G452" s="293" t="str">
        <f t="shared" si="34"/>
        <v/>
      </c>
      <c r="H452" s="293"/>
      <c r="I452" s="53"/>
      <c r="K452" s="53"/>
    </row>
    <row r="453" spans="2:11" ht="20" customHeight="1" x14ac:dyDescent="0.35">
      <c r="B453" s="50" t="str">
        <f t="shared" si="30"/>
        <v/>
      </c>
      <c r="C453" s="55" t="str" cm="1">
        <f t="array" ref="C453">IF(ROW()-ROW(B$27)+1 &gt; $D$19, "",
_xlfn.SWITCH($D$15,
  "Monthly", EDATE($D$16, ROW()-ROW(B$27)),
  "Quarterly", EDATE($D$16, 3*(ROW()-ROW(B$27))),
  "Annually", EDATE($D$16, 12*(ROW()-ROW(B$27))),
  "Semi monthly", $D$16 + (ROW()-ROW(B$27))*15,
  "Bi weekly", $D$16 + (ROW()-ROW(B$27))*14,
  $D$16 + (ROW()-ROW(B$27))*30
))</f>
        <v/>
      </c>
      <c r="D453" s="52" t="str">
        <f t="shared" si="31"/>
        <v/>
      </c>
      <c r="E453" s="52" t="str">
        <f t="shared" si="32"/>
        <v/>
      </c>
      <c r="F453" s="52" t="str">
        <f t="shared" si="33"/>
        <v/>
      </c>
      <c r="G453" s="293" t="str">
        <f t="shared" si="34"/>
        <v/>
      </c>
      <c r="H453" s="293"/>
      <c r="I453" s="53"/>
      <c r="K453" s="53"/>
    </row>
    <row r="454" spans="2:11" ht="20" customHeight="1" x14ac:dyDescent="0.35">
      <c r="B454" s="50" t="str">
        <f t="shared" si="30"/>
        <v/>
      </c>
      <c r="C454" s="55" t="str" cm="1">
        <f t="array" ref="C454">IF(ROW()-ROW(B$27)+1 &gt; $D$19, "",
_xlfn.SWITCH($D$15,
  "Monthly", EDATE($D$16, ROW()-ROW(B$27)),
  "Quarterly", EDATE($D$16, 3*(ROW()-ROW(B$27))),
  "Annually", EDATE($D$16, 12*(ROW()-ROW(B$27))),
  "Semi monthly", $D$16 + (ROW()-ROW(B$27))*15,
  "Bi weekly", $D$16 + (ROW()-ROW(B$27))*14,
  $D$16 + (ROW()-ROW(B$27))*30
))</f>
        <v/>
      </c>
      <c r="D454" s="52" t="str">
        <f t="shared" si="31"/>
        <v/>
      </c>
      <c r="E454" s="52" t="str">
        <f t="shared" si="32"/>
        <v/>
      </c>
      <c r="F454" s="52" t="str">
        <f t="shared" si="33"/>
        <v/>
      </c>
      <c r="G454" s="293" t="str">
        <f t="shared" si="34"/>
        <v/>
      </c>
      <c r="H454" s="293"/>
      <c r="I454" s="53"/>
      <c r="K454" s="53"/>
    </row>
    <row r="455" spans="2:11" ht="20" customHeight="1" x14ac:dyDescent="0.35">
      <c r="B455" s="50" t="str">
        <f t="shared" si="30"/>
        <v/>
      </c>
      <c r="C455" s="55" t="str" cm="1">
        <f t="array" ref="C455">IF(ROW()-ROW(B$27)+1 &gt; $D$19, "",
_xlfn.SWITCH($D$15,
  "Monthly", EDATE($D$16, ROW()-ROW(B$27)),
  "Quarterly", EDATE($D$16, 3*(ROW()-ROW(B$27))),
  "Annually", EDATE($D$16, 12*(ROW()-ROW(B$27))),
  "Semi monthly", $D$16 + (ROW()-ROW(B$27))*15,
  "Bi weekly", $D$16 + (ROW()-ROW(B$27))*14,
  $D$16 + (ROW()-ROW(B$27))*30
))</f>
        <v/>
      </c>
      <c r="D455" s="52" t="str">
        <f t="shared" si="31"/>
        <v/>
      </c>
      <c r="E455" s="52" t="str">
        <f t="shared" si="32"/>
        <v/>
      </c>
      <c r="F455" s="52" t="str">
        <f t="shared" si="33"/>
        <v/>
      </c>
      <c r="G455" s="293" t="str">
        <f t="shared" si="34"/>
        <v/>
      </c>
      <c r="H455" s="293"/>
      <c r="I455" s="53"/>
      <c r="K455" s="53"/>
    </row>
    <row r="456" spans="2:11" ht="20" customHeight="1" x14ac:dyDescent="0.35">
      <c r="B456" s="50" t="str">
        <f t="shared" si="30"/>
        <v/>
      </c>
      <c r="C456" s="55" t="str" cm="1">
        <f t="array" ref="C456">IF(ROW()-ROW(B$27)+1 &gt; $D$19, "",
_xlfn.SWITCH($D$15,
  "Monthly", EDATE($D$16, ROW()-ROW(B$27)),
  "Quarterly", EDATE($D$16, 3*(ROW()-ROW(B$27))),
  "Annually", EDATE($D$16, 12*(ROW()-ROW(B$27))),
  "Semi monthly", $D$16 + (ROW()-ROW(B$27))*15,
  "Bi weekly", $D$16 + (ROW()-ROW(B$27))*14,
  $D$16 + (ROW()-ROW(B$27))*30
))</f>
        <v/>
      </c>
      <c r="D456" s="52" t="str">
        <f t="shared" si="31"/>
        <v/>
      </c>
      <c r="E456" s="52" t="str">
        <f t="shared" si="32"/>
        <v/>
      </c>
      <c r="F456" s="52" t="str">
        <f t="shared" si="33"/>
        <v/>
      </c>
      <c r="G456" s="293" t="str">
        <f t="shared" si="34"/>
        <v/>
      </c>
      <c r="H456" s="293"/>
      <c r="I456" s="53"/>
      <c r="K456" s="53"/>
    </row>
    <row r="457" spans="2:11" ht="20" customHeight="1" x14ac:dyDescent="0.35">
      <c r="B457" s="50" t="str">
        <f t="shared" si="30"/>
        <v/>
      </c>
      <c r="C457" s="55" t="str" cm="1">
        <f t="array" ref="C457">IF(ROW()-ROW(B$27)+1 &gt; $D$19, "",
_xlfn.SWITCH($D$15,
  "Monthly", EDATE($D$16, ROW()-ROW(B$27)),
  "Quarterly", EDATE($D$16, 3*(ROW()-ROW(B$27))),
  "Annually", EDATE($D$16, 12*(ROW()-ROW(B$27))),
  "Semi monthly", $D$16 + (ROW()-ROW(B$27))*15,
  "Bi weekly", $D$16 + (ROW()-ROW(B$27))*14,
  $D$16 + (ROW()-ROW(B$27))*30
))</f>
        <v/>
      </c>
      <c r="D457" s="52" t="str">
        <f t="shared" si="31"/>
        <v/>
      </c>
      <c r="E457" s="52" t="str">
        <f t="shared" si="32"/>
        <v/>
      </c>
      <c r="F457" s="52" t="str">
        <f t="shared" si="33"/>
        <v/>
      </c>
      <c r="G457" s="293" t="str">
        <f t="shared" si="34"/>
        <v/>
      </c>
      <c r="H457" s="293"/>
      <c r="I457" s="53"/>
      <c r="K457" s="53"/>
    </row>
    <row r="458" spans="2:11" ht="20" customHeight="1" x14ac:dyDescent="0.35">
      <c r="B458" s="50" t="str">
        <f t="shared" si="30"/>
        <v/>
      </c>
      <c r="C458" s="55" t="str" cm="1">
        <f t="array" ref="C458">IF(ROW()-ROW(B$27)+1 &gt; $D$19, "",
_xlfn.SWITCH($D$15,
  "Monthly", EDATE($D$16, ROW()-ROW(B$27)),
  "Quarterly", EDATE($D$16, 3*(ROW()-ROW(B$27))),
  "Annually", EDATE($D$16, 12*(ROW()-ROW(B$27))),
  "Semi monthly", $D$16 + (ROW()-ROW(B$27))*15,
  "Bi weekly", $D$16 + (ROW()-ROW(B$27))*14,
  $D$16 + (ROW()-ROW(B$27))*30
))</f>
        <v/>
      </c>
      <c r="D458" s="52" t="str">
        <f t="shared" si="31"/>
        <v/>
      </c>
      <c r="E458" s="52" t="str">
        <f t="shared" si="32"/>
        <v/>
      </c>
      <c r="F458" s="52" t="str">
        <f t="shared" si="33"/>
        <v/>
      </c>
      <c r="G458" s="293" t="str">
        <f t="shared" si="34"/>
        <v/>
      </c>
      <c r="H458" s="293"/>
      <c r="I458" s="53"/>
      <c r="K458" s="53"/>
    </row>
    <row r="459" spans="2:11" ht="20" customHeight="1" x14ac:dyDescent="0.35">
      <c r="B459" s="50" t="str">
        <f t="shared" si="30"/>
        <v/>
      </c>
      <c r="C459" s="55" t="str" cm="1">
        <f t="array" ref="C459">IF(ROW()-ROW(B$27)+1 &gt; $D$19, "",
_xlfn.SWITCH($D$15,
  "Monthly", EDATE($D$16, ROW()-ROW(B$27)),
  "Quarterly", EDATE($D$16, 3*(ROW()-ROW(B$27))),
  "Annually", EDATE($D$16, 12*(ROW()-ROW(B$27))),
  "Semi monthly", $D$16 + (ROW()-ROW(B$27))*15,
  "Bi weekly", $D$16 + (ROW()-ROW(B$27))*14,
  $D$16 + (ROW()-ROW(B$27))*30
))</f>
        <v/>
      </c>
      <c r="D459" s="52" t="str">
        <f t="shared" si="31"/>
        <v/>
      </c>
      <c r="E459" s="52" t="str">
        <f t="shared" si="32"/>
        <v/>
      </c>
      <c r="F459" s="52" t="str">
        <f t="shared" si="33"/>
        <v/>
      </c>
      <c r="G459" s="293" t="str">
        <f t="shared" si="34"/>
        <v/>
      </c>
      <c r="H459" s="293"/>
      <c r="I459" s="53"/>
      <c r="K459" s="53"/>
    </row>
    <row r="460" spans="2:11" ht="20" customHeight="1" x14ac:dyDescent="0.35">
      <c r="B460" s="50" t="str">
        <f t="shared" si="30"/>
        <v/>
      </c>
      <c r="C460" s="55" t="str" cm="1">
        <f t="array" ref="C460">IF(ROW()-ROW(B$27)+1 &gt; $D$19, "",
_xlfn.SWITCH($D$15,
  "Monthly", EDATE($D$16, ROW()-ROW(B$27)),
  "Quarterly", EDATE($D$16, 3*(ROW()-ROW(B$27))),
  "Annually", EDATE($D$16, 12*(ROW()-ROW(B$27))),
  "Semi monthly", $D$16 + (ROW()-ROW(B$27))*15,
  "Bi weekly", $D$16 + (ROW()-ROW(B$27))*14,
  $D$16 + (ROW()-ROW(B$27))*30
))</f>
        <v/>
      </c>
      <c r="D460" s="52" t="str">
        <f t="shared" si="31"/>
        <v/>
      </c>
      <c r="E460" s="52" t="str">
        <f t="shared" si="32"/>
        <v/>
      </c>
      <c r="F460" s="52" t="str">
        <f t="shared" si="33"/>
        <v/>
      </c>
      <c r="G460" s="293" t="str">
        <f t="shared" si="34"/>
        <v/>
      </c>
      <c r="H460" s="293"/>
      <c r="I460" s="53"/>
      <c r="K460" s="53"/>
    </row>
    <row r="461" spans="2:11" ht="20" customHeight="1" x14ac:dyDescent="0.35">
      <c r="B461" s="50" t="str">
        <f t="shared" si="30"/>
        <v/>
      </c>
      <c r="C461" s="55" t="str" cm="1">
        <f t="array" ref="C461">IF(ROW()-ROW(B$27)+1 &gt; $D$19, "",
_xlfn.SWITCH($D$15,
  "Monthly", EDATE($D$16, ROW()-ROW(B$27)),
  "Quarterly", EDATE($D$16, 3*(ROW()-ROW(B$27))),
  "Annually", EDATE($D$16, 12*(ROW()-ROW(B$27))),
  "Semi monthly", $D$16 + (ROW()-ROW(B$27))*15,
  "Bi weekly", $D$16 + (ROW()-ROW(B$27))*14,
  $D$16 + (ROW()-ROW(B$27))*30
))</f>
        <v/>
      </c>
      <c r="D461" s="52" t="str">
        <f t="shared" si="31"/>
        <v/>
      </c>
      <c r="E461" s="52" t="str">
        <f t="shared" si="32"/>
        <v/>
      </c>
      <c r="F461" s="52" t="str">
        <f t="shared" si="33"/>
        <v/>
      </c>
      <c r="G461" s="293" t="str">
        <f t="shared" si="34"/>
        <v/>
      </c>
      <c r="H461" s="293"/>
      <c r="I461" s="53"/>
      <c r="K461" s="53"/>
    </row>
    <row r="462" spans="2:11" ht="20" customHeight="1" x14ac:dyDescent="0.35">
      <c r="B462" s="50" t="str">
        <f t="shared" si="30"/>
        <v/>
      </c>
      <c r="C462" s="55" t="str" cm="1">
        <f t="array" ref="C462">IF(ROW()-ROW(B$27)+1 &gt; $D$19, "",
_xlfn.SWITCH($D$15,
  "Monthly", EDATE($D$16, ROW()-ROW(B$27)),
  "Quarterly", EDATE($D$16, 3*(ROW()-ROW(B$27))),
  "Annually", EDATE($D$16, 12*(ROW()-ROW(B$27))),
  "Semi monthly", $D$16 + (ROW()-ROW(B$27))*15,
  "Bi weekly", $D$16 + (ROW()-ROW(B$27))*14,
  $D$16 + (ROW()-ROW(B$27))*30
))</f>
        <v/>
      </c>
      <c r="D462" s="52" t="str">
        <f t="shared" si="31"/>
        <v/>
      </c>
      <c r="E462" s="52" t="str">
        <f t="shared" si="32"/>
        <v/>
      </c>
      <c r="F462" s="52" t="str">
        <f t="shared" si="33"/>
        <v/>
      </c>
      <c r="G462" s="293" t="str">
        <f t="shared" si="34"/>
        <v/>
      </c>
      <c r="H462" s="293"/>
      <c r="I462" s="53"/>
      <c r="K462" s="53"/>
    </row>
    <row r="463" spans="2:11" ht="20" customHeight="1" x14ac:dyDescent="0.35">
      <c r="B463" s="50" t="str">
        <f t="shared" si="30"/>
        <v/>
      </c>
      <c r="C463" s="55" t="str" cm="1">
        <f t="array" ref="C463">IF(ROW()-ROW(B$27)+1 &gt; $D$19, "",
_xlfn.SWITCH($D$15,
  "Monthly", EDATE($D$16, ROW()-ROW(B$27)),
  "Quarterly", EDATE($D$16, 3*(ROW()-ROW(B$27))),
  "Annually", EDATE($D$16, 12*(ROW()-ROW(B$27))),
  "Semi monthly", $D$16 + (ROW()-ROW(B$27))*15,
  "Bi weekly", $D$16 + (ROW()-ROW(B$27))*14,
  $D$16 + (ROW()-ROW(B$27))*30
))</f>
        <v/>
      </c>
      <c r="D463" s="52" t="str">
        <f t="shared" si="31"/>
        <v/>
      </c>
      <c r="E463" s="52" t="str">
        <f t="shared" si="32"/>
        <v/>
      </c>
      <c r="F463" s="52" t="str">
        <f t="shared" si="33"/>
        <v/>
      </c>
      <c r="G463" s="293" t="str">
        <f t="shared" si="34"/>
        <v/>
      </c>
      <c r="H463" s="293"/>
      <c r="I463" s="53"/>
      <c r="K463" s="53"/>
    </row>
    <row r="464" spans="2:11" ht="20" customHeight="1" x14ac:dyDescent="0.35">
      <c r="B464" s="50" t="str">
        <f t="shared" si="30"/>
        <v/>
      </c>
      <c r="C464" s="55" t="str" cm="1">
        <f t="array" ref="C464">IF(ROW()-ROW(B$27)+1 &gt; $D$19, "",
_xlfn.SWITCH($D$15,
  "Monthly", EDATE($D$16, ROW()-ROW(B$27)),
  "Quarterly", EDATE($D$16, 3*(ROW()-ROW(B$27))),
  "Annually", EDATE($D$16, 12*(ROW()-ROW(B$27))),
  "Semi monthly", $D$16 + (ROW()-ROW(B$27))*15,
  "Bi weekly", $D$16 + (ROW()-ROW(B$27))*14,
  $D$16 + (ROW()-ROW(B$27))*30
))</f>
        <v/>
      </c>
      <c r="D464" s="52" t="str">
        <f t="shared" si="31"/>
        <v/>
      </c>
      <c r="E464" s="52" t="str">
        <f t="shared" si="32"/>
        <v/>
      </c>
      <c r="F464" s="52" t="str">
        <f t="shared" si="33"/>
        <v/>
      </c>
      <c r="G464" s="293" t="str">
        <f t="shared" si="34"/>
        <v/>
      </c>
      <c r="H464" s="293"/>
      <c r="I464" s="53"/>
      <c r="K464" s="53"/>
    </row>
    <row r="465" spans="2:11" ht="20" customHeight="1" x14ac:dyDescent="0.35">
      <c r="B465" s="50" t="str">
        <f t="shared" si="30"/>
        <v/>
      </c>
      <c r="C465" s="55" t="str" cm="1">
        <f t="array" ref="C465">IF(ROW()-ROW(B$27)+1 &gt; $D$19, "",
_xlfn.SWITCH($D$15,
  "Monthly", EDATE($D$16, ROW()-ROW(B$27)),
  "Quarterly", EDATE($D$16, 3*(ROW()-ROW(B$27))),
  "Annually", EDATE($D$16, 12*(ROW()-ROW(B$27))),
  "Semi monthly", $D$16 + (ROW()-ROW(B$27))*15,
  "Bi weekly", $D$16 + (ROW()-ROW(B$27))*14,
  $D$16 + (ROW()-ROW(B$27))*30
))</f>
        <v/>
      </c>
      <c r="D465" s="52" t="str">
        <f t="shared" si="31"/>
        <v/>
      </c>
      <c r="E465" s="52" t="str">
        <f t="shared" si="32"/>
        <v/>
      </c>
      <c r="F465" s="52" t="str">
        <f t="shared" si="33"/>
        <v/>
      </c>
      <c r="G465" s="293" t="str">
        <f t="shared" si="34"/>
        <v/>
      </c>
      <c r="H465" s="293"/>
      <c r="I465" s="53"/>
      <c r="K465" s="53"/>
    </row>
    <row r="466" spans="2:11" ht="20" customHeight="1" x14ac:dyDescent="0.35">
      <c r="B466" s="50" t="str">
        <f t="shared" si="30"/>
        <v/>
      </c>
      <c r="C466" s="55" t="str" cm="1">
        <f t="array" ref="C466">IF(ROW()-ROW(B$27)+1 &gt; $D$19, "",
_xlfn.SWITCH($D$15,
  "Monthly", EDATE($D$16, ROW()-ROW(B$27)),
  "Quarterly", EDATE($D$16, 3*(ROW()-ROW(B$27))),
  "Annually", EDATE($D$16, 12*(ROW()-ROW(B$27))),
  "Semi monthly", $D$16 + (ROW()-ROW(B$27))*15,
  "Bi weekly", $D$16 + (ROW()-ROW(B$27))*14,
  $D$16 + (ROW()-ROW(B$27))*30
))</f>
        <v/>
      </c>
      <c r="D466" s="52" t="str">
        <f t="shared" si="31"/>
        <v/>
      </c>
      <c r="E466" s="52" t="str">
        <f t="shared" si="32"/>
        <v/>
      </c>
      <c r="F466" s="52" t="str">
        <f t="shared" si="33"/>
        <v/>
      </c>
      <c r="G466" s="293" t="str">
        <f t="shared" si="34"/>
        <v/>
      </c>
      <c r="H466" s="293"/>
      <c r="I466" s="53"/>
      <c r="K466" s="53"/>
    </row>
    <row r="467" spans="2:11" ht="20" customHeight="1" x14ac:dyDescent="0.35">
      <c r="B467" s="50" t="str">
        <f t="shared" si="30"/>
        <v/>
      </c>
      <c r="C467" s="55" t="str" cm="1">
        <f t="array" ref="C467">IF(ROW()-ROW(B$27)+1 &gt; $D$19, "",
_xlfn.SWITCH($D$15,
  "Monthly", EDATE($D$16, ROW()-ROW(B$27)),
  "Quarterly", EDATE($D$16, 3*(ROW()-ROW(B$27))),
  "Annually", EDATE($D$16, 12*(ROW()-ROW(B$27))),
  "Semi monthly", $D$16 + (ROW()-ROW(B$27))*15,
  "Bi weekly", $D$16 + (ROW()-ROW(B$27))*14,
  $D$16 + (ROW()-ROW(B$27))*30
))</f>
        <v/>
      </c>
      <c r="D467" s="52" t="str">
        <f t="shared" si="31"/>
        <v/>
      </c>
      <c r="E467" s="52" t="str">
        <f t="shared" si="32"/>
        <v/>
      </c>
      <c r="F467" s="52" t="str">
        <f t="shared" si="33"/>
        <v/>
      </c>
      <c r="G467" s="293" t="str">
        <f t="shared" si="34"/>
        <v/>
      </c>
      <c r="H467" s="293"/>
      <c r="I467" s="53"/>
      <c r="K467" s="53"/>
    </row>
    <row r="468" spans="2:11" ht="20" customHeight="1" x14ac:dyDescent="0.35">
      <c r="B468" s="50" t="str">
        <f t="shared" si="30"/>
        <v/>
      </c>
      <c r="C468" s="55" t="str" cm="1">
        <f t="array" ref="C468">IF(ROW()-ROW(B$27)+1 &gt; $D$19, "",
_xlfn.SWITCH($D$15,
  "Monthly", EDATE($D$16, ROW()-ROW(B$27)),
  "Quarterly", EDATE($D$16, 3*(ROW()-ROW(B$27))),
  "Annually", EDATE($D$16, 12*(ROW()-ROW(B$27))),
  "Semi monthly", $D$16 + (ROW()-ROW(B$27))*15,
  "Bi weekly", $D$16 + (ROW()-ROW(B$27))*14,
  $D$16 + (ROW()-ROW(B$27))*30
))</f>
        <v/>
      </c>
      <c r="D468" s="52" t="str">
        <f t="shared" si="31"/>
        <v/>
      </c>
      <c r="E468" s="52" t="str">
        <f t="shared" si="32"/>
        <v/>
      </c>
      <c r="F468" s="52" t="str">
        <f t="shared" si="33"/>
        <v/>
      </c>
      <c r="G468" s="293" t="str">
        <f t="shared" si="34"/>
        <v/>
      </c>
      <c r="H468" s="293"/>
      <c r="I468" s="53"/>
      <c r="K468" s="53"/>
    </row>
    <row r="469" spans="2:11" ht="20" customHeight="1" x14ac:dyDescent="0.35">
      <c r="B469" s="50" t="str">
        <f t="shared" si="30"/>
        <v/>
      </c>
      <c r="C469" s="55" t="str" cm="1">
        <f t="array" ref="C469">IF(ROW()-ROW(B$27)+1 &gt; $D$19, "",
_xlfn.SWITCH($D$15,
  "Monthly", EDATE($D$16, ROW()-ROW(B$27)),
  "Quarterly", EDATE($D$16, 3*(ROW()-ROW(B$27))),
  "Annually", EDATE($D$16, 12*(ROW()-ROW(B$27))),
  "Semi monthly", $D$16 + (ROW()-ROW(B$27))*15,
  "Bi weekly", $D$16 + (ROW()-ROW(B$27))*14,
  $D$16 + (ROW()-ROW(B$27))*30
))</f>
        <v/>
      </c>
      <c r="D469" s="52" t="str">
        <f t="shared" si="31"/>
        <v/>
      </c>
      <c r="E469" s="52" t="str">
        <f t="shared" si="32"/>
        <v/>
      </c>
      <c r="F469" s="52" t="str">
        <f t="shared" si="33"/>
        <v/>
      </c>
      <c r="G469" s="293" t="str">
        <f t="shared" si="34"/>
        <v/>
      </c>
      <c r="H469" s="293"/>
      <c r="I469" s="53"/>
      <c r="K469" s="53"/>
    </row>
    <row r="470" spans="2:11" ht="20" customHeight="1" x14ac:dyDescent="0.35">
      <c r="B470" s="50" t="str">
        <f t="shared" si="30"/>
        <v/>
      </c>
      <c r="C470" s="55" t="str" cm="1">
        <f t="array" ref="C470">IF(ROW()-ROW(B$27)+1 &gt; $D$19, "",
_xlfn.SWITCH($D$15,
  "Monthly", EDATE($D$16, ROW()-ROW(B$27)),
  "Quarterly", EDATE($D$16, 3*(ROW()-ROW(B$27))),
  "Annually", EDATE($D$16, 12*(ROW()-ROW(B$27))),
  "Semi monthly", $D$16 + (ROW()-ROW(B$27))*15,
  "Bi weekly", $D$16 + (ROW()-ROW(B$27))*14,
  $D$16 + (ROW()-ROW(B$27))*30
))</f>
        <v/>
      </c>
      <c r="D470" s="52" t="str">
        <f t="shared" si="31"/>
        <v/>
      </c>
      <c r="E470" s="52" t="str">
        <f t="shared" si="32"/>
        <v/>
      </c>
      <c r="F470" s="52" t="str">
        <f t="shared" si="33"/>
        <v/>
      </c>
      <c r="G470" s="293" t="str">
        <f t="shared" si="34"/>
        <v/>
      </c>
      <c r="H470" s="293"/>
      <c r="I470" s="53"/>
      <c r="K470" s="53"/>
    </row>
    <row r="471" spans="2:11" ht="20" customHeight="1" x14ac:dyDescent="0.35">
      <c r="B471" s="50" t="str">
        <f t="shared" si="30"/>
        <v/>
      </c>
      <c r="C471" s="55" t="str" cm="1">
        <f t="array" ref="C471">IF(ROW()-ROW(B$27)+1 &gt; $D$19, "",
_xlfn.SWITCH($D$15,
  "Monthly", EDATE($D$16, ROW()-ROW(B$27)),
  "Quarterly", EDATE($D$16, 3*(ROW()-ROW(B$27))),
  "Annually", EDATE($D$16, 12*(ROW()-ROW(B$27))),
  "Semi monthly", $D$16 + (ROW()-ROW(B$27))*15,
  "Bi weekly", $D$16 + (ROW()-ROW(B$27))*14,
  $D$16 + (ROW()-ROW(B$27))*30
))</f>
        <v/>
      </c>
      <c r="D471" s="52" t="str">
        <f t="shared" si="31"/>
        <v/>
      </c>
      <c r="E471" s="52" t="str">
        <f t="shared" si="32"/>
        <v/>
      </c>
      <c r="F471" s="52" t="str">
        <f t="shared" si="33"/>
        <v/>
      </c>
      <c r="G471" s="293" t="str">
        <f t="shared" si="34"/>
        <v/>
      </c>
      <c r="H471" s="293"/>
      <c r="I471" s="53"/>
      <c r="K471" s="53"/>
    </row>
    <row r="472" spans="2:11" ht="20" customHeight="1" x14ac:dyDescent="0.35">
      <c r="B472" s="50" t="str">
        <f t="shared" si="30"/>
        <v/>
      </c>
      <c r="C472" s="55" t="str" cm="1">
        <f t="array" ref="C472">IF(ROW()-ROW(B$27)+1 &gt; $D$19, "",
_xlfn.SWITCH($D$15,
  "Monthly", EDATE($D$16, ROW()-ROW(B$27)),
  "Quarterly", EDATE($D$16, 3*(ROW()-ROW(B$27))),
  "Annually", EDATE($D$16, 12*(ROW()-ROW(B$27))),
  "Semi monthly", $D$16 + (ROW()-ROW(B$27))*15,
  "Bi weekly", $D$16 + (ROW()-ROW(B$27))*14,
  $D$16 + (ROW()-ROW(B$27))*30
))</f>
        <v/>
      </c>
      <c r="D472" s="52" t="str">
        <f t="shared" si="31"/>
        <v/>
      </c>
      <c r="E472" s="52" t="str">
        <f t="shared" si="32"/>
        <v/>
      </c>
      <c r="F472" s="52" t="str">
        <f t="shared" si="33"/>
        <v/>
      </c>
      <c r="G472" s="293" t="str">
        <f t="shared" si="34"/>
        <v/>
      </c>
      <c r="H472" s="293"/>
      <c r="I472" s="53"/>
      <c r="K472" s="53"/>
    </row>
    <row r="473" spans="2:11" ht="20" customHeight="1" x14ac:dyDescent="0.35">
      <c r="B473" s="50" t="str">
        <f t="shared" si="30"/>
        <v/>
      </c>
      <c r="C473" s="55" t="str" cm="1">
        <f t="array" ref="C473">IF(ROW()-ROW(B$27)+1 &gt; $D$19, "",
_xlfn.SWITCH($D$15,
  "Monthly", EDATE($D$16, ROW()-ROW(B$27)),
  "Quarterly", EDATE($D$16, 3*(ROW()-ROW(B$27))),
  "Annually", EDATE($D$16, 12*(ROW()-ROW(B$27))),
  "Semi monthly", $D$16 + (ROW()-ROW(B$27))*15,
  "Bi weekly", $D$16 + (ROW()-ROW(B$27))*14,
  $D$16 + (ROW()-ROW(B$27))*30
))</f>
        <v/>
      </c>
      <c r="D473" s="52" t="str">
        <f t="shared" si="31"/>
        <v/>
      </c>
      <c r="E473" s="52" t="str">
        <f t="shared" si="32"/>
        <v/>
      </c>
      <c r="F473" s="52" t="str">
        <f t="shared" si="33"/>
        <v/>
      </c>
      <c r="G473" s="293" t="str">
        <f t="shared" si="34"/>
        <v/>
      </c>
      <c r="H473" s="293"/>
      <c r="I473" s="53"/>
      <c r="K473" s="53"/>
    </row>
    <row r="474" spans="2:11" ht="20" customHeight="1" x14ac:dyDescent="0.35">
      <c r="B474" s="50" t="str">
        <f t="shared" si="30"/>
        <v/>
      </c>
      <c r="C474" s="55" t="str" cm="1">
        <f t="array" ref="C474">IF(ROW()-ROW(B$27)+1 &gt; $D$19, "",
_xlfn.SWITCH($D$15,
  "Monthly", EDATE($D$16, ROW()-ROW(B$27)),
  "Quarterly", EDATE($D$16, 3*(ROW()-ROW(B$27))),
  "Annually", EDATE($D$16, 12*(ROW()-ROW(B$27))),
  "Semi monthly", $D$16 + (ROW()-ROW(B$27))*15,
  "Bi weekly", $D$16 + (ROW()-ROW(B$27))*14,
  $D$16 + (ROW()-ROW(B$27))*30
))</f>
        <v/>
      </c>
      <c r="D474" s="52" t="str">
        <f t="shared" si="31"/>
        <v/>
      </c>
      <c r="E474" s="52" t="str">
        <f t="shared" si="32"/>
        <v/>
      </c>
      <c r="F474" s="52" t="str">
        <f t="shared" si="33"/>
        <v/>
      </c>
      <c r="G474" s="293" t="str">
        <f t="shared" si="34"/>
        <v/>
      </c>
      <c r="H474" s="293"/>
      <c r="I474" s="53"/>
      <c r="K474" s="53"/>
    </row>
    <row r="475" spans="2:11" ht="20" customHeight="1" x14ac:dyDescent="0.35">
      <c r="B475" s="50" t="str">
        <f t="shared" ref="B475:B538" si="35">IF(ROW()-ROW(A$27)+1 &gt; $D$19, "", ROW()-ROW(A$27)+1)</f>
        <v/>
      </c>
      <c r="C475" s="55" t="str" cm="1">
        <f t="array" ref="C475">IF(ROW()-ROW(B$27)+1 &gt; $D$19, "",
_xlfn.SWITCH($D$15,
  "Monthly", EDATE($D$16, ROW()-ROW(B$27)),
  "Quarterly", EDATE($D$16, 3*(ROW()-ROW(B$27))),
  "Annually", EDATE($D$16, 12*(ROW()-ROW(B$27))),
  "Semi monthly", $D$16 + (ROW()-ROW(B$27))*15,
  "Bi weekly", $D$16 + (ROW()-ROW(B$27))*14,
  $D$16 + (ROW()-ROW(B$27))*30
))</f>
        <v/>
      </c>
      <c r="D475" s="52" t="str">
        <f t="shared" si="31"/>
        <v/>
      </c>
      <c r="E475" s="52" t="str">
        <f t="shared" si="32"/>
        <v/>
      </c>
      <c r="F475" s="52" t="str">
        <f t="shared" si="33"/>
        <v/>
      </c>
      <c r="G475" s="293" t="str">
        <f t="shared" si="34"/>
        <v/>
      </c>
      <c r="H475" s="293"/>
      <c r="I475" s="53"/>
      <c r="K475" s="53"/>
    </row>
    <row r="476" spans="2:11" ht="20" customHeight="1" x14ac:dyDescent="0.35">
      <c r="B476" s="50" t="str">
        <f t="shared" si="35"/>
        <v/>
      </c>
      <c r="C476" s="55" t="str" cm="1">
        <f t="array" ref="C476">IF(ROW()-ROW(B$27)+1 &gt; $D$19, "",
_xlfn.SWITCH($D$15,
  "Monthly", EDATE($D$16, ROW()-ROW(B$27)),
  "Quarterly", EDATE($D$16, 3*(ROW()-ROW(B$27))),
  "Annually", EDATE($D$16, 12*(ROW()-ROW(B$27))),
  "Semi monthly", $D$16 + (ROW()-ROW(B$27))*15,
  "Bi weekly", $D$16 + (ROW()-ROW(B$27))*14,
  $D$16 + (ROW()-ROW(B$27))*30
))</f>
        <v/>
      </c>
      <c r="D476" s="52" t="str">
        <f t="shared" ref="D476:D539" si="36">IF(B476="","",IF($D$8="Yes",ROUND($D$21,2),$D$21))</f>
        <v/>
      </c>
      <c r="E476" s="52" t="str">
        <f t="shared" ref="E476:E539" si="37">IF(B476="","",IF($D$7="Flat",($D$12*$D$13*$D$14)/$D$19,IF($D$8="Yes",ROUND(($G475*$D$13*$D$14)/$D$19,2),($G475*$D$13*$D$14)/$D$19)))</f>
        <v/>
      </c>
      <c r="F476" s="52" t="str">
        <f t="shared" ref="F476:F539" si="38">IF($B476="","",IF($D$7="Flat",IFERROR($D$12/$D$19,0),($D476-$E476)))</f>
        <v/>
      </c>
      <c r="G476" s="293" t="str">
        <f t="shared" ref="G476:G539" si="39">IFERROR(IF(B476="","",IF($D$8="Yes",ROUND(IF(B476=$D$19,0,ROUND($G475-$F476,2)),2),IF(B476=$D$19,0,ROUND($G475-$F476,2)))),"")</f>
        <v/>
      </c>
      <c r="H476" s="293"/>
      <c r="I476" s="53"/>
      <c r="K476" s="53"/>
    </row>
    <row r="477" spans="2:11" ht="20" customHeight="1" x14ac:dyDescent="0.35">
      <c r="B477" s="50" t="str">
        <f t="shared" si="35"/>
        <v/>
      </c>
      <c r="C477" s="55" t="str" cm="1">
        <f t="array" ref="C477">IF(ROW()-ROW(B$27)+1 &gt; $D$19, "",
_xlfn.SWITCH($D$15,
  "Monthly", EDATE($D$16, ROW()-ROW(B$27)),
  "Quarterly", EDATE($D$16, 3*(ROW()-ROW(B$27))),
  "Annually", EDATE($D$16, 12*(ROW()-ROW(B$27))),
  "Semi monthly", $D$16 + (ROW()-ROW(B$27))*15,
  "Bi weekly", $D$16 + (ROW()-ROW(B$27))*14,
  $D$16 + (ROW()-ROW(B$27))*30
))</f>
        <v/>
      </c>
      <c r="D477" s="52" t="str">
        <f t="shared" si="36"/>
        <v/>
      </c>
      <c r="E477" s="52" t="str">
        <f t="shared" si="37"/>
        <v/>
      </c>
      <c r="F477" s="52" t="str">
        <f t="shared" si="38"/>
        <v/>
      </c>
      <c r="G477" s="293" t="str">
        <f t="shared" si="39"/>
        <v/>
      </c>
      <c r="H477" s="293"/>
      <c r="I477" s="53"/>
      <c r="K477" s="53"/>
    </row>
    <row r="478" spans="2:11" ht="20" customHeight="1" x14ac:dyDescent="0.35">
      <c r="B478" s="50" t="str">
        <f t="shared" si="35"/>
        <v/>
      </c>
      <c r="C478" s="55" t="str" cm="1">
        <f t="array" ref="C478">IF(ROW()-ROW(B$27)+1 &gt; $D$19, "",
_xlfn.SWITCH($D$15,
  "Monthly", EDATE($D$16, ROW()-ROW(B$27)),
  "Quarterly", EDATE($D$16, 3*(ROW()-ROW(B$27))),
  "Annually", EDATE($D$16, 12*(ROW()-ROW(B$27))),
  "Semi monthly", $D$16 + (ROW()-ROW(B$27))*15,
  "Bi weekly", $D$16 + (ROW()-ROW(B$27))*14,
  $D$16 + (ROW()-ROW(B$27))*30
))</f>
        <v/>
      </c>
      <c r="D478" s="52" t="str">
        <f t="shared" si="36"/>
        <v/>
      </c>
      <c r="E478" s="52" t="str">
        <f t="shared" si="37"/>
        <v/>
      </c>
      <c r="F478" s="52" t="str">
        <f t="shared" si="38"/>
        <v/>
      </c>
      <c r="G478" s="293" t="str">
        <f t="shared" si="39"/>
        <v/>
      </c>
      <c r="H478" s="293"/>
      <c r="I478" s="53"/>
      <c r="K478" s="53"/>
    </row>
    <row r="479" spans="2:11" ht="20" customHeight="1" x14ac:dyDescent="0.35">
      <c r="B479" s="50" t="str">
        <f t="shared" si="35"/>
        <v/>
      </c>
      <c r="C479" s="55" t="str" cm="1">
        <f t="array" ref="C479">IF(ROW()-ROW(B$27)+1 &gt; $D$19, "",
_xlfn.SWITCH($D$15,
  "Monthly", EDATE($D$16, ROW()-ROW(B$27)),
  "Quarterly", EDATE($D$16, 3*(ROW()-ROW(B$27))),
  "Annually", EDATE($D$16, 12*(ROW()-ROW(B$27))),
  "Semi monthly", $D$16 + (ROW()-ROW(B$27))*15,
  "Bi weekly", $D$16 + (ROW()-ROW(B$27))*14,
  $D$16 + (ROW()-ROW(B$27))*30
))</f>
        <v/>
      </c>
      <c r="D479" s="52" t="str">
        <f t="shared" si="36"/>
        <v/>
      </c>
      <c r="E479" s="52" t="str">
        <f t="shared" si="37"/>
        <v/>
      </c>
      <c r="F479" s="52" t="str">
        <f t="shared" si="38"/>
        <v/>
      </c>
      <c r="G479" s="293" t="str">
        <f t="shared" si="39"/>
        <v/>
      </c>
      <c r="H479" s="293"/>
      <c r="I479" s="53"/>
      <c r="K479" s="53"/>
    </row>
    <row r="480" spans="2:11" ht="20" customHeight="1" x14ac:dyDescent="0.35">
      <c r="B480" s="50" t="str">
        <f t="shared" si="35"/>
        <v/>
      </c>
      <c r="C480" s="55" t="str" cm="1">
        <f t="array" ref="C480">IF(ROW()-ROW(B$27)+1 &gt; $D$19, "",
_xlfn.SWITCH($D$15,
  "Monthly", EDATE($D$16, ROW()-ROW(B$27)),
  "Quarterly", EDATE($D$16, 3*(ROW()-ROW(B$27))),
  "Annually", EDATE($D$16, 12*(ROW()-ROW(B$27))),
  "Semi monthly", $D$16 + (ROW()-ROW(B$27))*15,
  "Bi weekly", $D$16 + (ROW()-ROW(B$27))*14,
  $D$16 + (ROW()-ROW(B$27))*30
))</f>
        <v/>
      </c>
      <c r="D480" s="52" t="str">
        <f t="shared" si="36"/>
        <v/>
      </c>
      <c r="E480" s="52" t="str">
        <f t="shared" si="37"/>
        <v/>
      </c>
      <c r="F480" s="52" t="str">
        <f t="shared" si="38"/>
        <v/>
      </c>
      <c r="G480" s="293" t="str">
        <f t="shared" si="39"/>
        <v/>
      </c>
      <c r="H480" s="293"/>
      <c r="I480" s="53"/>
      <c r="K480" s="53"/>
    </row>
    <row r="481" spans="2:11" ht="20" customHeight="1" x14ac:dyDescent="0.35">
      <c r="B481" s="50" t="str">
        <f t="shared" si="35"/>
        <v/>
      </c>
      <c r="C481" s="55" t="str" cm="1">
        <f t="array" ref="C481">IF(ROW()-ROW(B$27)+1 &gt; $D$19, "",
_xlfn.SWITCH($D$15,
  "Monthly", EDATE($D$16, ROW()-ROW(B$27)),
  "Quarterly", EDATE($D$16, 3*(ROW()-ROW(B$27))),
  "Annually", EDATE($D$16, 12*(ROW()-ROW(B$27))),
  "Semi monthly", $D$16 + (ROW()-ROW(B$27))*15,
  "Bi weekly", $D$16 + (ROW()-ROW(B$27))*14,
  $D$16 + (ROW()-ROW(B$27))*30
))</f>
        <v/>
      </c>
      <c r="D481" s="52" t="str">
        <f t="shared" si="36"/>
        <v/>
      </c>
      <c r="E481" s="52" t="str">
        <f t="shared" si="37"/>
        <v/>
      </c>
      <c r="F481" s="52" t="str">
        <f t="shared" si="38"/>
        <v/>
      </c>
      <c r="G481" s="293" t="str">
        <f t="shared" si="39"/>
        <v/>
      </c>
      <c r="H481" s="293"/>
      <c r="I481" s="53"/>
      <c r="K481" s="53"/>
    </row>
    <row r="482" spans="2:11" ht="20" customHeight="1" x14ac:dyDescent="0.35">
      <c r="B482" s="50" t="str">
        <f t="shared" si="35"/>
        <v/>
      </c>
      <c r="C482" s="55" t="str" cm="1">
        <f t="array" ref="C482">IF(ROW()-ROW(B$27)+1 &gt; $D$19, "",
_xlfn.SWITCH($D$15,
  "Monthly", EDATE($D$16, ROW()-ROW(B$27)),
  "Quarterly", EDATE($D$16, 3*(ROW()-ROW(B$27))),
  "Annually", EDATE($D$16, 12*(ROW()-ROW(B$27))),
  "Semi monthly", $D$16 + (ROW()-ROW(B$27))*15,
  "Bi weekly", $D$16 + (ROW()-ROW(B$27))*14,
  $D$16 + (ROW()-ROW(B$27))*30
))</f>
        <v/>
      </c>
      <c r="D482" s="52" t="str">
        <f t="shared" si="36"/>
        <v/>
      </c>
      <c r="E482" s="52" t="str">
        <f t="shared" si="37"/>
        <v/>
      </c>
      <c r="F482" s="52" t="str">
        <f t="shared" si="38"/>
        <v/>
      </c>
      <c r="G482" s="293" t="str">
        <f t="shared" si="39"/>
        <v/>
      </c>
      <c r="H482" s="293"/>
      <c r="I482" s="53"/>
      <c r="K482" s="53"/>
    </row>
    <row r="483" spans="2:11" ht="20" customHeight="1" x14ac:dyDescent="0.35">
      <c r="B483" s="50" t="str">
        <f t="shared" si="35"/>
        <v/>
      </c>
      <c r="C483" s="55" t="str" cm="1">
        <f t="array" ref="C483">IF(ROW()-ROW(B$27)+1 &gt; $D$19, "",
_xlfn.SWITCH($D$15,
  "Monthly", EDATE($D$16, ROW()-ROW(B$27)),
  "Quarterly", EDATE($D$16, 3*(ROW()-ROW(B$27))),
  "Annually", EDATE($D$16, 12*(ROW()-ROW(B$27))),
  "Semi monthly", $D$16 + (ROW()-ROW(B$27))*15,
  "Bi weekly", $D$16 + (ROW()-ROW(B$27))*14,
  $D$16 + (ROW()-ROW(B$27))*30
))</f>
        <v/>
      </c>
      <c r="D483" s="52" t="str">
        <f t="shared" si="36"/>
        <v/>
      </c>
      <c r="E483" s="52" t="str">
        <f t="shared" si="37"/>
        <v/>
      </c>
      <c r="F483" s="52" t="str">
        <f t="shared" si="38"/>
        <v/>
      </c>
      <c r="G483" s="293" t="str">
        <f t="shared" si="39"/>
        <v/>
      </c>
      <c r="H483" s="293"/>
      <c r="I483" s="53"/>
      <c r="K483" s="53"/>
    </row>
    <row r="484" spans="2:11" ht="20" customHeight="1" x14ac:dyDescent="0.35">
      <c r="B484" s="50" t="str">
        <f t="shared" si="35"/>
        <v/>
      </c>
      <c r="C484" s="55" t="str" cm="1">
        <f t="array" ref="C484">IF(ROW()-ROW(B$27)+1 &gt; $D$19, "",
_xlfn.SWITCH($D$15,
  "Monthly", EDATE($D$16, ROW()-ROW(B$27)),
  "Quarterly", EDATE($D$16, 3*(ROW()-ROW(B$27))),
  "Annually", EDATE($D$16, 12*(ROW()-ROW(B$27))),
  "Semi monthly", $D$16 + (ROW()-ROW(B$27))*15,
  "Bi weekly", $D$16 + (ROW()-ROW(B$27))*14,
  $D$16 + (ROW()-ROW(B$27))*30
))</f>
        <v/>
      </c>
      <c r="D484" s="52" t="str">
        <f t="shared" si="36"/>
        <v/>
      </c>
      <c r="E484" s="52" t="str">
        <f t="shared" si="37"/>
        <v/>
      </c>
      <c r="F484" s="52" t="str">
        <f t="shared" si="38"/>
        <v/>
      </c>
      <c r="G484" s="293" t="str">
        <f t="shared" si="39"/>
        <v/>
      </c>
      <c r="H484" s="293"/>
      <c r="I484" s="53"/>
      <c r="K484" s="53"/>
    </row>
    <row r="485" spans="2:11" ht="20" customHeight="1" x14ac:dyDescent="0.35">
      <c r="B485" s="50" t="str">
        <f t="shared" si="35"/>
        <v/>
      </c>
      <c r="C485" s="55" t="str" cm="1">
        <f t="array" ref="C485">IF(ROW()-ROW(B$27)+1 &gt; $D$19, "",
_xlfn.SWITCH($D$15,
  "Monthly", EDATE($D$16, ROW()-ROW(B$27)),
  "Quarterly", EDATE($D$16, 3*(ROW()-ROW(B$27))),
  "Annually", EDATE($D$16, 12*(ROW()-ROW(B$27))),
  "Semi monthly", $D$16 + (ROW()-ROW(B$27))*15,
  "Bi weekly", $D$16 + (ROW()-ROW(B$27))*14,
  $D$16 + (ROW()-ROW(B$27))*30
))</f>
        <v/>
      </c>
      <c r="D485" s="52" t="str">
        <f t="shared" si="36"/>
        <v/>
      </c>
      <c r="E485" s="52" t="str">
        <f t="shared" si="37"/>
        <v/>
      </c>
      <c r="F485" s="52" t="str">
        <f t="shared" si="38"/>
        <v/>
      </c>
      <c r="G485" s="293" t="str">
        <f t="shared" si="39"/>
        <v/>
      </c>
      <c r="H485" s="293"/>
      <c r="I485" s="53"/>
      <c r="K485" s="53"/>
    </row>
    <row r="486" spans="2:11" ht="20" customHeight="1" x14ac:dyDescent="0.35">
      <c r="B486" s="50" t="str">
        <f t="shared" si="35"/>
        <v/>
      </c>
      <c r="C486" s="55" t="str" cm="1">
        <f t="array" ref="C486">IF(ROW()-ROW(B$27)+1 &gt; $D$19, "",
_xlfn.SWITCH($D$15,
  "Monthly", EDATE($D$16, ROW()-ROW(B$27)),
  "Quarterly", EDATE($D$16, 3*(ROW()-ROW(B$27))),
  "Annually", EDATE($D$16, 12*(ROW()-ROW(B$27))),
  "Semi monthly", $D$16 + (ROW()-ROW(B$27))*15,
  "Bi weekly", $D$16 + (ROW()-ROW(B$27))*14,
  $D$16 + (ROW()-ROW(B$27))*30
))</f>
        <v/>
      </c>
      <c r="D486" s="52" t="str">
        <f t="shared" si="36"/>
        <v/>
      </c>
      <c r="E486" s="52" t="str">
        <f t="shared" si="37"/>
        <v/>
      </c>
      <c r="F486" s="52" t="str">
        <f t="shared" si="38"/>
        <v/>
      </c>
      <c r="G486" s="293" t="str">
        <f t="shared" si="39"/>
        <v/>
      </c>
      <c r="H486" s="293"/>
      <c r="I486" s="53"/>
      <c r="K486" s="53"/>
    </row>
    <row r="487" spans="2:11" ht="20" customHeight="1" x14ac:dyDescent="0.35">
      <c r="B487" s="50" t="str">
        <f t="shared" si="35"/>
        <v/>
      </c>
      <c r="C487" s="55" t="str" cm="1">
        <f t="array" ref="C487">IF(ROW()-ROW(B$27)+1 &gt; $D$19, "",
_xlfn.SWITCH($D$15,
  "Monthly", EDATE($D$16, ROW()-ROW(B$27)),
  "Quarterly", EDATE($D$16, 3*(ROW()-ROW(B$27))),
  "Annually", EDATE($D$16, 12*(ROW()-ROW(B$27))),
  "Semi monthly", $D$16 + (ROW()-ROW(B$27))*15,
  "Bi weekly", $D$16 + (ROW()-ROW(B$27))*14,
  $D$16 + (ROW()-ROW(B$27))*30
))</f>
        <v/>
      </c>
      <c r="D487" s="52" t="str">
        <f t="shared" si="36"/>
        <v/>
      </c>
      <c r="E487" s="52" t="str">
        <f t="shared" si="37"/>
        <v/>
      </c>
      <c r="F487" s="52" t="str">
        <f t="shared" si="38"/>
        <v/>
      </c>
      <c r="G487" s="293" t="str">
        <f t="shared" si="39"/>
        <v/>
      </c>
      <c r="H487" s="293"/>
      <c r="I487" s="53"/>
      <c r="K487" s="53"/>
    </row>
    <row r="488" spans="2:11" ht="20" customHeight="1" x14ac:dyDescent="0.35">
      <c r="B488" s="50" t="str">
        <f t="shared" si="35"/>
        <v/>
      </c>
      <c r="C488" s="55" t="str" cm="1">
        <f t="array" ref="C488">IF(ROW()-ROW(B$27)+1 &gt; $D$19, "",
_xlfn.SWITCH($D$15,
  "Monthly", EDATE($D$16, ROW()-ROW(B$27)),
  "Quarterly", EDATE($D$16, 3*(ROW()-ROW(B$27))),
  "Annually", EDATE($D$16, 12*(ROW()-ROW(B$27))),
  "Semi monthly", $D$16 + (ROW()-ROW(B$27))*15,
  "Bi weekly", $D$16 + (ROW()-ROW(B$27))*14,
  $D$16 + (ROW()-ROW(B$27))*30
))</f>
        <v/>
      </c>
      <c r="D488" s="52" t="str">
        <f t="shared" si="36"/>
        <v/>
      </c>
      <c r="E488" s="52" t="str">
        <f t="shared" si="37"/>
        <v/>
      </c>
      <c r="F488" s="52" t="str">
        <f t="shared" si="38"/>
        <v/>
      </c>
      <c r="G488" s="293" t="str">
        <f t="shared" si="39"/>
        <v/>
      </c>
      <c r="H488" s="293"/>
      <c r="I488" s="53"/>
      <c r="K488" s="53"/>
    </row>
    <row r="489" spans="2:11" ht="20" customHeight="1" x14ac:dyDescent="0.35">
      <c r="B489" s="50" t="str">
        <f t="shared" si="35"/>
        <v/>
      </c>
      <c r="C489" s="55" t="str" cm="1">
        <f t="array" ref="C489">IF(ROW()-ROW(B$27)+1 &gt; $D$19, "",
_xlfn.SWITCH($D$15,
  "Monthly", EDATE($D$16, ROW()-ROW(B$27)),
  "Quarterly", EDATE($D$16, 3*(ROW()-ROW(B$27))),
  "Annually", EDATE($D$16, 12*(ROW()-ROW(B$27))),
  "Semi monthly", $D$16 + (ROW()-ROW(B$27))*15,
  "Bi weekly", $D$16 + (ROW()-ROW(B$27))*14,
  $D$16 + (ROW()-ROW(B$27))*30
))</f>
        <v/>
      </c>
      <c r="D489" s="52" t="str">
        <f t="shared" si="36"/>
        <v/>
      </c>
      <c r="E489" s="52" t="str">
        <f t="shared" si="37"/>
        <v/>
      </c>
      <c r="F489" s="52" t="str">
        <f t="shared" si="38"/>
        <v/>
      </c>
      <c r="G489" s="293" t="str">
        <f t="shared" si="39"/>
        <v/>
      </c>
      <c r="H489" s="293"/>
      <c r="I489" s="53"/>
      <c r="K489" s="53"/>
    </row>
    <row r="490" spans="2:11" ht="20" customHeight="1" x14ac:dyDescent="0.35">
      <c r="B490" s="50" t="str">
        <f t="shared" si="35"/>
        <v/>
      </c>
      <c r="C490" s="55" t="str" cm="1">
        <f t="array" ref="C490">IF(ROW()-ROW(B$27)+1 &gt; $D$19, "",
_xlfn.SWITCH($D$15,
  "Monthly", EDATE($D$16, ROW()-ROW(B$27)),
  "Quarterly", EDATE($D$16, 3*(ROW()-ROW(B$27))),
  "Annually", EDATE($D$16, 12*(ROW()-ROW(B$27))),
  "Semi monthly", $D$16 + (ROW()-ROW(B$27))*15,
  "Bi weekly", $D$16 + (ROW()-ROW(B$27))*14,
  $D$16 + (ROW()-ROW(B$27))*30
))</f>
        <v/>
      </c>
      <c r="D490" s="52" t="str">
        <f t="shared" si="36"/>
        <v/>
      </c>
      <c r="E490" s="52" t="str">
        <f t="shared" si="37"/>
        <v/>
      </c>
      <c r="F490" s="52" t="str">
        <f t="shared" si="38"/>
        <v/>
      </c>
      <c r="G490" s="293" t="str">
        <f t="shared" si="39"/>
        <v/>
      </c>
      <c r="H490" s="293"/>
      <c r="I490" s="53"/>
      <c r="K490" s="53"/>
    </row>
    <row r="491" spans="2:11" ht="20" customHeight="1" x14ac:dyDescent="0.35">
      <c r="B491" s="50" t="str">
        <f t="shared" si="35"/>
        <v/>
      </c>
      <c r="C491" s="55" t="str" cm="1">
        <f t="array" ref="C491">IF(ROW()-ROW(B$27)+1 &gt; $D$19, "",
_xlfn.SWITCH($D$15,
  "Monthly", EDATE($D$16, ROW()-ROW(B$27)),
  "Quarterly", EDATE($D$16, 3*(ROW()-ROW(B$27))),
  "Annually", EDATE($D$16, 12*(ROW()-ROW(B$27))),
  "Semi monthly", $D$16 + (ROW()-ROW(B$27))*15,
  "Bi weekly", $D$16 + (ROW()-ROW(B$27))*14,
  $D$16 + (ROW()-ROW(B$27))*30
))</f>
        <v/>
      </c>
      <c r="D491" s="52" t="str">
        <f t="shared" si="36"/>
        <v/>
      </c>
      <c r="E491" s="52" t="str">
        <f t="shared" si="37"/>
        <v/>
      </c>
      <c r="F491" s="52" t="str">
        <f t="shared" si="38"/>
        <v/>
      </c>
      <c r="G491" s="293" t="str">
        <f t="shared" si="39"/>
        <v/>
      </c>
      <c r="H491" s="293"/>
      <c r="I491" s="53"/>
      <c r="K491" s="53"/>
    </row>
    <row r="492" spans="2:11" ht="20" customHeight="1" x14ac:dyDescent="0.35">
      <c r="B492" s="50" t="str">
        <f t="shared" si="35"/>
        <v/>
      </c>
      <c r="C492" s="55" t="str" cm="1">
        <f t="array" ref="C492">IF(ROW()-ROW(B$27)+1 &gt; $D$19, "",
_xlfn.SWITCH($D$15,
  "Monthly", EDATE($D$16, ROW()-ROW(B$27)),
  "Quarterly", EDATE($D$16, 3*(ROW()-ROW(B$27))),
  "Annually", EDATE($D$16, 12*(ROW()-ROW(B$27))),
  "Semi monthly", $D$16 + (ROW()-ROW(B$27))*15,
  "Bi weekly", $D$16 + (ROW()-ROW(B$27))*14,
  $D$16 + (ROW()-ROW(B$27))*30
))</f>
        <v/>
      </c>
      <c r="D492" s="52" t="str">
        <f t="shared" si="36"/>
        <v/>
      </c>
      <c r="E492" s="52" t="str">
        <f t="shared" si="37"/>
        <v/>
      </c>
      <c r="F492" s="52" t="str">
        <f t="shared" si="38"/>
        <v/>
      </c>
      <c r="G492" s="293" t="str">
        <f t="shared" si="39"/>
        <v/>
      </c>
      <c r="H492" s="293"/>
      <c r="I492" s="53"/>
      <c r="K492" s="53"/>
    </row>
    <row r="493" spans="2:11" ht="20" customHeight="1" x14ac:dyDescent="0.35">
      <c r="B493" s="50" t="str">
        <f t="shared" si="35"/>
        <v/>
      </c>
      <c r="C493" s="55" t="str" cm="1">
        <f t="array" ref="C493">IF(ROW()-ROW(B$27)+1 &gt; $D$19, "",
_xlfn.SWITCH($D$15,
  "Monthly", EDATE($D$16, ROW()-ROW(B$27)),
  "Quarterly", EDATE($D$16, 3*(ROW()-ROW(B$27))),
  "Annually", EDATE($D$16, 12*(ROW()-ROW(B$27))),
  "Semi monthly", $D$16 + (ROW()-ROW(B$27))*15,
  "Bi weekly", $D$16 + (ROW()-ROW(B$27))*14,
  $D$16 + (ROW()-ROW(B$27))*30
))</f>
        <v/>
      </c>
      <c r="D493" s="52" t="str">
        <f t="shared" si="36"/>
        <v/>
      </c>
      <c r="E493" s="52" t="str">
        <f t="shared" si="37"/>
        <v/>
      </c>
      <c r="F493" s="52" t="str">
        <f t="shared" si="38"/>
        <v/>
      </c>
      <c r="G493" s="293" t="str">
        <f t="shared" si="39"/>
        <v/>
      </c>
      <c r="H493" s="293"/>
      <c r="I493" s="53"/>
      <c r="K493" s="53"/>
    </row>
    <row r="494" spans="2:11" ht="20" customHeight="1" x14ac:dyDescent="0.35">
      <c r="B494" s="50" t="str">
        <f t="shared" si="35"/>
        <v/>
      </c>
      <c r="C494" s="55" t="str" cm="1">
        <f t="array" ref="C494">IF(ROW()-ROW(B$27)+1 &gt; $D$19, "",
_xlfn.SWITCH($D$15,
  "Monthly", EDATE($D$16, ROW()-ROW(B$27)),
  "Quarterly", EDATE($D$16, 3*(ROW()-ROW(B$27))),
  "Annually", EDATE($D$16, 12*(ROW()-ROW(B$27))),
  "Semi monthly", $D$16 + (ROW()-ROW(B$27))*15,
  "Bi weekly", $D$16 + (ROW()-ROW(B$27))*14,
  $D$16 + (ROW()-ROW(B$27))*30
))</f>
        <v/>
      </c>
      <c r="D494" s="52" t="str">
        <f t="shared" si="36"/>
        <v/>
      </c>
      <c r="E494" s="52" t="str">
        <f t="shared" si="37"/>
        <v/>
      </c>
      <c r="F494" s="52" t="str">
        <f t="shared" si="38"/>
        <v/>
      </c>
      <c r="G494" s="293" t="str">
        <f t="shared" si="39"/>
        <v/>
      </c>
      <c r="H494" s="293"/>
      <c r="I494" s="53"/>
      <c r="K494" s="53"/>
    </row>
    <row r="495" spans="2:11" ht="20" customHeight="1" x14ac:dyDescent="0.35">
      <c r="B495" s="50" t="str">
        <f t="shared" si="35"/>
        <v/>
      </c>
      <c r="C495" s="55" t="str" cm="1">
        <f t="array" ref="C495">IF(ROW()-ROW(B$27)+1 &gt; $D$19, "",
_xlfn.SWITCH($D$15,
  "Monthly", EDATE($D$16, ROW()-ROW(B$27)),
  "Quarterly", EDATE($D$16, 3*(ROW()-ROW(B$27))),
  "Annually", EDATE($D$16, 12*(ROW()-ROW(B$27))),
  "Semi monthly", $D$16 + (ROW()-ROW(B$27))*15,
  "Bi weekly", $D$16 + (ROW()-ROW(B$27))*14,
  $D$16 + (ROW()-ROW(B$27))*30
))</f>
        <v/>
      </c>
      <c r="D495" s="52" t="str">
        <f t="shared" si="36"/>
        <v/>
      </c>
      <c r="E495" s="52" t="str">
        <f t="shared" si="37"/>
        <v/>
      </c>
      <c r="F495" s="52" t="str">
        <f t="shared" si="38"/>
        <v/>
      </c>
      <c r="G495" s="293" t="str">
        <f t="shared" si="39"/>
        <v/>
      </c>
      <c r="H495" s="293"/>
      <c r="I495" s="53"/>
      <c r="K495" s="53"/>
    </row>
    <row r="496" spans="2:11" ht="20" customHeight="1" x14ac:dyDescent="0.35">
      <c r="B496" s="50" t="str">
        <f t="shared" si="35"/>
        <v/>
      </c>
      <c r="C496" s="55" t="str" cm="1">
        <f t="array" ref="C496">IF(ROW()-ROW(B$27)+1 &gt; $D$19, "",
_xlfn.SWITCH($D$15,
  "Monthly", EDATE($D$16, ROW()-ROW(B$27)),
  "Quarterly", EDATE($D$16, 3*(ROW()-ROW(B$27))),
  "Annually", EDATE($D$16, 12*(ROW()-ROW(B$27))),
  "Semi monthly", $D$16 + (ROW()-ROW(B$27))*15,
  "Bi weekly", $D$16 + (ROW()-ROW(B$27))*14,
  $D$16 + (ROW()-ROW(B$27))*30
))</f>
        <v/>
      </c>
      <c r="D496" s="52" t="str">
        <f t="shared" si="36"/>
        <v/>
      </c>
      <c r="E496" s="52" t="str">
        <f t="shared" si="37"/>
        <v/>
      </c>
      <c r="F496" s="52" t="str">
        <f t="shared" si="38"/>
        <v/>
      </c>
      <c r="G496" s="293" t="str">
        <f t="shared" si="39"/>
        <v/>
      </c>
      <c r="H496" s="293"/>
      <c r="I496" s="53"/>
      <c r="K496" s="53"/>
    </row>
    <row r="497" spans="2:11" ht="20" customHeight="1" x14ac:dyDescent="0.35">
      <c r="B497" s="50" t="str">
        <f t="shared" si="35"/>
        <v/>
      </c>
      <c r="C497" s="55" t="str" cm="1">
        <f t="array" ref="C497">IF(ROW()-ROW(B$27)+1 &gt; $D$19, "",
_xlfn.SWITCH($D$15,
  "Monthly", EDATE($D$16, ROW()-ROW(B$27)),
  "Quarterly", EDATE($D$16, 3*(ROW()-ROW(B$27))),
  "Annually", EDATE($D$16, 12*(ROW()-ROW(B$27))),
  "Semi monthly", $D$16 + (ROW()-ROW(B$27))*15,
  "Bi weekly", $D$16 + (ROW()-ROW(B$27))*14,
  $D$16 + (ROW()-ROW(B$27))*30
))</f>
        <v/>
      </c>
      <c r="D497" s="52" t="str">
        <f t="shared" si="36"/>
        <v/>
      </c>
      <c r="E497" s="52" t="str">
        <f t="shared" si="37"/>
        <v/>
      </c>
      <c r="F497" s="52" t="str">
        <f t="shared" si="38"/>
        <v/>
      </c>
      <c r="G497" s="293" t="str">
        <f t="shared" si="39"/>
        <v/>
      </c>
      <c r="H497" s="293"/>
      <c r="I497" s="53"/>
      <c r="K497" s="53"/>
    </row>
    <row r="498" spans="2:11" ht="20" customHeight="1" x14ac:dyDescent="0.35">
      <c r="B498" s="50" t="str">
        <f t="shared" si="35"/>
        <v/>
      </c>
      <c r="C498" s="55" t="str" cm="1">
        <f t="array" ref="C498">IF(ROW()-ROW(B$27)+1 &gt; $D$19, "",
_xlfn.SWITCH($D$15,
  "Monthly", EDATE($D$16, ROW()-ROW(B$27)),
  "Quarterly", EDATE($D$16, 3*(ROW()-ROW(B$27))),
  "Annually", EDATE($D$16, 12*(ROW()-ROW(B$27))),
  "Semi monthly", $D$16 + (ROW()-ROW(B$27))*15,
  "Bi weekly", $D$16 + (ROW()-ROW(B$27))*14,
  $D$16 + (ROW()-ROW(B$27))*30
))</f>
        <v/>
      </c>
      <c r="D498" s="52" t="str">
        <f t="shared" si="36"/>
        <v/>
      </c>
      <c r="E498" s="52" t="str">
        <f t="shared" si="37"/>
        <v/>
      </c>
      <c r="F498" s="52" t="str">
        <f t="shared" si="38"/>
        <v/>
      </c>
      <c r="G498" s="293" t="str">
        <f t="shared" si="39"/>
        <v/>
      </c>
      <c r="H498" s="293"/>
      <c r="I498" s="53"/>
      <c r="K498" s="53"/>
    </row>
    <row r="499" spans="2:11" ht="20" customHeight="1" x14ac:dyDescent="0.35">
      <c r="B499" s="50" t="str">
        <f t="shared" si="35"/>
        <v/>
      </c>
      <c r="C499" s="55" t="str" cm="1">
        <f t="array" ref="C499">IF(ROW()-ROW(B$27)+1 &gt; $D$19, "",
_xlfn.SWITCH($D$15,
  "Monthly", EDATE($D$16, ROW()-ROW(B$27)),
  "Quarterly", EDATE($D$16, 3*(ROW()-ROW(B$27))),
  "Annually", EDATE($D$16, 12*(ROW()-ROW(B$27))),
  "Semi monthly", $D$16 + (ROW()-ROW(B$27))*15,
  "Bi weekly", $D$16 + (ROW()-ROW(B$27))*14,
  $D$16 + (ROW()-ROW(B$27))*30
))</f>
        <v/>
      </c>
      <c r="D499" s="52" t="str">
        <f t="shared" si="36"/>
        <v/>
      </c>
      <c r="E499" s="52" t="str">
        <f t="shared" si="37"/>
        <v/>
      </c>
      <c r="F499" s="52" t="str">
        <f t="shared" si="38"/>
        <v/>
      </c>
      <c r="G499" s="293" t="str">
        <f t="shared" si="39"/>
        <v/>
      </c>
      <c r="H499" s="293"/>
      <c r="I499" s="53"/>
      <c r="K499" s="53"/>
    </row>
    <row r="500" spans="2:11" ht="20" customHeight="1" x14ac:dyDescent="0.35">
      <c r="B500" s="50" t="str">
        <f t="shared" si="35"/>
        <v/>
      </c>
      <c r="C500" s="55" t="str" cm="1">
        <f t="array" ref="C500">IF(ROW()-ROW(B$27)+1 &gt; $D$19, "",
_xlfn.SWITCH($D$15,
  "Monthly", EDATE($D$16, ROW()-ROW(B$27)),
  "Quarterly", EDATE($D$16, 3*(ROW()-ROW(B$27))),
  "Annually", EDATE($D$16, 12*(ROW()-ROW(B$27))),
  "Semi monthly", $D$16 + (ROW()-ROW(B$27))*15,
  "Bi weekly", $D$16 + (ROW()-ROW(B$27))*14,
  $D$16 + (ROW()-ROW(B$27))*30
))</f>
        <v/>
      </c>
      <c r="D500" s="52" t="str">
        <f t="shared" si="36"/>
        <v/>
      </c>
      <c r="E500" s="52" t="str">
        <f t="shared" si="37"/>
        <v/>
      </c>
      <c r="F500" s="52" t="str">
        <f t="shared" si="38"/>
        <v/>
      </c>
      <c r="G500" s="293" t="str">
        <f t="shared" si="39"/>
        <v/>
      </c>
      <c r="H500" s="293"/>
      <c r="I500" s="53"/>
      <c r="K500" s="53"/>
    </row>
    <row r="501" spans="2:11" ht="20" customHeight="1" x14ac:dyDescent="0.35">
      <c r="B501" s="50" t="str">
        <f t="shared" si="35"/>
        <v/>
      </c>
      <c r="C501" s="55" t="str" cm="1">
        <f t="array" ref="C501">IF(ROW()-ROW(B$27)+1 &gt; $D$19, "",
_xlfn.SWITCH($D$15,
  "Monthly", EDATE($D$16, ROW()-ROW(B$27)),
  "Quarterly", EDATE($D$16, 3*(ROW()-ROW(B$27))),
  "Annually", EDATE($D$16, 12*(ROW()-ROW(B$27))),
  "Semi monthly", $D$16 + (ROW()-ROW(B$27))*15,
  "Bi weekly", $D$16 + (ROW()-ROW(B$27))*14,
  $D$16 + (ROW()-ROW(B$27))*30
))</f>
        <v/>
      </c>
      <c r="D501" s="52" t="str">
        <f t="shared" si="36"/>
        <v/>
      </c>
      <c r="E501" s="52" t="str">
        <f t="shared" si="37"/>
        <v/>
      </c>
      <c r="F501" s="52" t="str">
        <f t="shared" si="38"/>
        <v/>
      </c>
      <c r="G501" s="293" t="str">
        <f t="shared" si="39"/>
        <v/>
      </c>
      <c r="H501" s="293"/>
      <c r="I501" s="53"/>
      <c r="K501" s="53"/>
    </row>
    <row r="502" spans="2:11" ht="20" customHeight="1" x14ac:dyDescent="0.35">
      <c r="B502" s="50" t="str">
        <f t="shared" si="35"/>
        <v/>
      </c>
      <c r="C502" s="55" t="str" cm="1">
        <f t="array" ref="C502">IF(ROW()-ROW(B$27)+1 &gt; $D$19, "",
_xlfn.SWITCH($D$15,
  "Monthly", EDATE($D$16, ROW()-ROW(B$27)),
  "Quarterly", EDATE($D$16, 3*(ROW()-ROW(B$27))),
  "Annually", EDATE($D$16, 12*(ROW()-ROW(B$27))),
  "Semi monthly", $D$16 + (ROW()-ROW(B$27))*15,
  "Bi weekly", $D$16 + (ROW()-ROW(B$27))*14,
  $D$16 + (ROW()-ROW(B$27))*30
))</f>
        <v/>
      </c>
      <c r="D502" s="52" t="str">
        <f t="shared" si="36"/>
        <v/>
      </c>
      <c r="E502" s="52" t="str">
        <f t="shared" si="37"/>
        <v/>
      </c>
      <c r="F502" s="52" t="str">
        <f t="shared" si="38"/>
        <v/>
      </c>
      <c r="G502" s="293" t="str">
        <f t="shared" si="39"/>
        <v/>
      </c>
      <c r="H502" s="293"/>
      <c r="I502" s="53"/>
      <c r="K502" s="53"/>
    </row>
    <row r="503" spans="2:11" ht="20" customHeight="1" x14ac:dyDescent="0.35">
      <c r="B503" s="50" t="str">
        <f t="shared" si="35"/>
        <v/>
      </c>
      <c r="C503" s="55" t="str" cm="1">
        <f t="array" ref="C503">IF(ROW()-ROW(B$27)+1 &gt; $D$19, "",
_xlfn.SWITCH($D$15,
  "Monthly", EDATE($D$16, ROW()-ROW(B$27)),
  "Quarterly", EDATE($D$16, 3*(ROW()-ROW(B$27))),
  "Annually", EDATE($D$16, 12*(ROW()-ROW(B$27))),
  "Semi monthly", $D$16 + (ROW()-ROW(B$27))*15,
  "Bi weekly", $D$16 + (ROW()-ROW(B$27))*14,
  $D$16 + (ROW()-ROW(B$27))*30
))</f>
        <v/>
      </c>
      <c r="D503" s="52" t="str">
        <f t="shared" si="36"/>
        <v/>
      </c>
      <c r="E503" s="52" t="str">
        <f t="shared" si="37"/>
        <v/>
      </c>
      <c r="F503" s="52" t="str">
        <f t="shared" si="38"/>
        <v/>
      </c>
      <c r="G503" s="293" t="str">
        <f t="shared" si="39"/>
        <v/>
      </c>
      <c r="H503" s="293"/>
      <c r="I503" s="53"/>
      <c r="K503" s="53"/>
    </row>
    <row r="504" spans="2:11" ht="20" customHeight="1" x14ac:dyDescent="0.35">
      <c r="B504" s="50" t="str">
        <f t="shared" si="35"/>
        <v/>
      </c>
      <c r="C504" s="55" t="str" cm="1">
        <f t="array" ref="C504">IF(ROW()-ROW(B$27)+1 &gt; $D$19, "",
_xlfn.SWITCH($D$15,
  "Monthly", EDATE($D$16, ROW()-ROW(B$27)),
  "Quarterly", EDATE($D$16, 3*(ROW()-ROW(B$27))),
  "Annually", EDATE($D$16, 12*(ROW()-ROW(B$27))),
  "Semi monthly", $D$16 + (ROW()-ROW(B$27))*15,
  "Bi weekly", $D$16 + (ROW()-ROW(B$27))*14,
  $D$16 + (ROW()-ROW(B$27))*30
))</f>
        <v/>
      </c>
      <c r="D504" s="52" t="str">
        <f t="shared" si="36"/>
        <v/>
      </c>
      <c r="E504" s="52" t="str">
        <f t="shared" si="37"/>
        <v/>
      </c>
      <c r="F504" s="52" t="str">
        <f t="shared" si="38"/>
        <v/>
      </c>
      <c r="G504" s="293" t="str">
        <f t="shared" si="39"/>
        <v/>
      </c>
      <c r="H504" s="293"/>
      <c r="I504" s="53"/>
      <c r="K504" s="53"/>
    </row>
    <row r="505" spans="2:11" ht="20" customHeight="1" x14ac:dyDescent="0.35">
      <c r="B505" s="50" t="str">
        <f t="shared" si="35"/>
        <v/>
      </c>
      <c r="C505" s="55" t="str" cm="1">
        <f t="array" ref="C505">IF(ROW()-ROW(B$27)+1 &gt; $D$19, "",
_xlfn.SWITCH($D$15,
  "Monthly", EDATE($D$16, ROW()-ROW(B$27)),
  "Quarterly", EDATE($D$16, 3*(ROW()-ROW(B$27))),
  "Annually", EDATE($D$16, 12*(ROW()-ROW(B$27))),
  "Semi monthly", $D$16 + (ROW()-ROW(B$27))*15,
  "Bi weekly", $D$16 + (ROW()-ROW(B$27))*14,
  $D$16 + (ROW()-ROW(B$27))*30
))</f>
        <v/>
      </c>
      <c r="D505" s="52" t="str">
        <f t="shared" si="36"/>
        <v/>
      </c>
      <c r="E505" s="52" t="str">
        <f t="shared" si="37"/>
        <v/>
      </c>
      <c r="F505" s="52" t="str">
        <f t="shared" si="38"/>
        <v/>
      </c>
      <c r="G505" s="293" t="str">
        <f t="shared" si="39"/>
        <v/>
      </c>
      <c r="H505" s="293"/>
      <c r="I505" s="53"/>
      <c r="K505" s="53"/>
    </row>
    <row r="506" spans="2:11" ht="20" customHeight="1" x14ac:dyDescent="0.35">
      <c r="B506" s="50" t="str">
        <f t="shared" si="35"/>
        <v/>
      </c>
      <c r="C506" s="55" t="str" cm="1">
        <f t="array" ref="C506">IF(ROW()-ROW(B$27)+1 &gt; $D$19, "",
_xlfn.SWITCH($D$15,
  "Monthly", EDATE($D$16, ROW()-ROW(B$27)),
  "Quarterly", EDATE($D$16, 3*(ROW()-ROW(B$27))),
  "Annually", EDATE($D$16, 12*(ROW()-ROW(B$27))),
  "Semi monthly", $D$16 + (ROW()-ROW(B$27))*15,
  "Bi weekly", $D$16 + (ROW()-ROW(B$27))*14,
  $D$16 + (ROW()-ROW(B$27))*30
))</f>
        <v/>
      </c>
      <c r="D506" s="52" t="str">
        <f t="shared" si="36"/>
        <v/>
      </c>
      <c r="E506" s="52" t="str">
        <f t="shared" si="37"/>
        <v/>
      </c>
      <c r="F506" s="52" t="str">
        <f t="shared" si="38"/>
        <v/>
      </c>
      <c r="G506" s="293" t="str">
        <f t="shared" si="39"/>
        <v/>
      </c>
      <c r="H506" s="293"/>
      <c r="I506" s="53"/>
      <c r="K506" s="53"/>
    </row>
    <row r="507" spans="2:11" ht="20" customHeight="1" x14ac:dyDescent="0.35">
      <c r="B507" s="50" t="str">
        <f t="shared" si="35"/>
        <v/>
      </c>
      <c r="C507" s="55" t="str" cm="1">
        <f t="array" ref="C507">IF(ROW()-ROW(B$27)+1 &gt; $D$19, "",
_xlfn.SWITCH($D$15,
  "Monthly", EDATE($D$16, ROW()-ROW(B$27)),
  "Quarterly", EDATE($D$16, 3*(ROW()-ROW(B$27))),
  "Annually", EDATE($D$16, 12*(ROW()-ROW(B$27))),
  "Semi monthly", $D$16 + (ROW()-ROW(B$27))*15,
  "Bi weekly", $D$16 + (ROW()-ROW(B$27))*14,
  $D$16 + (ROW()-ROW(B$27))*30
))</f>
        <v/>
      </c>
      <c r="D507" s="52" t="str">
        <f t="shared" si="36"/>
        <v/>
      </c>
      <c r="E507" s="52" t="str">
        <f t="shared" si="37"/>
        <v/>
      </c>
      <c r="F507" s="52" t="str">
        <f t="shared" si="38"/>
        <v/>
      </c>
      <c r="G507" s="293" t="str">
        <f t="shared" si="39"/>
        <v/>
      </c>
      <c r="H507" s="293"/>
      <c r="I507" s="53"/>
      <c r="K507" s="53"/>
    </row>
    <row r="508" spans="2:11" ht="20" customHeight="1" x14ac:dyDescent="0.35">
      <c r="B508" s="50" t="str">
        <f t="shared" si="35"/>
        <v/>
      </c>
      <c r="C508" s="55" t="str" cm="1">
        <f t="array" ref="C508">IF(ROW()-ROW(B$27)+1 &gt; $D$19, "",
_xlfn.SWITCH($D$15,
  "Monthly", EDATE($D$16, ROW()-ROW(B$27)),
  "Quarterly", EDATE($D$16, 3*(ROW()-ROW(B$27))),
  "Annually", EDATE($D$16, 12*(ROW()-ROW(B$27))),
  "Semi monthly", $D$16 + (ROW()-ROW(B$27))*15,
  "Bi weekly", $D$16 + (ROW()-ROW(B$27))*14,
  $D$16 + (ROW()-ROW(B$27))*30
))</f>
        <v/>
      </c>
      <c r="D508" s="52" t="str">
        <f t="shared" si="36"/>
        <v/>
      </c>
      <c r="E508" s="52" t="str">
        <f t="shared" si="37"/>
        <v/>
      </c>
      <c r="F508" s="52" t="str">
        <f t="shared" si="38"/>
        <v/>
      </c>
      <c r="G508" s="293" t="str">
        <f t="shared" si="39"/>
        <v/>
      </c>
      <c r="H508" s="293"/>
      <c r="I508" s="53"/>
      <c r="K508" s="53"/>
    </row>
    <row r="509" spans="2:11" ht="20" customHeight="1" x14ac:dyDescent="0.35">
      <c r="B509" s="50" t="str">
        <f t="shared" si="35"/>
        <v/>
      </c>
      <c r="C509" s="55" t="str" cm="1">
        <f t="array" ref="C509">IF(ROW()-ROW(B$27)+1 &gt; $D$19, "",
_xlfn.SWITCH($D$15,
  "Monthly", EDATE($D$16, ROW()-ROW(B$27)),
  "Quarterly", EDATE($D$16, 3*(ROW()-ROW(B$27))),
  "Annually", EDATE($D$16, 12*(ROW()-ROW(B$27))),
  "Semi monthly", $D$16 + (ROW()-ROW(B$27))*15,
  "Bi weekly", $D$16 + (ROW()-ROW(B$27))*14,
  $D$16 + (ROW()-ROW(B$27))*30
))</f>
        <v/>
      </c>
      <c r="D509" s="52" t="str">
        <f t="shared" si="36"/>
        <v/>
      </c>
      <c r="E509" s="52" t="str">
        <f t="shared" si="37"/>
        <v/>
      </c>
      <c r="F509" s="52" t="str">
        <f t="shared" si="38"/>
        <v/>
      </c>
      <c r="G509" s="293" t="str">
        <f t="shared" si="39"/>
        <v/>
      </c>
      <c r="H509" s="293"/>
      <c r="I509" s="53"/>
      <c r="K509" s="53"/>
    </row>
    <row r="510" spans="2:11" ht="20" customHeight="1" x14ac:dyDescent="0.35">
      <c r="B510" s="50" t="str">
        <f t="shared" si="35"/>
        <v/>
      </c>
      <c r="C510" s="55" t="str" cm="1">
        <f t="array" ref="C510">IF(ROW()-ROW(B$27)+1 &gt; $D$19, "",
_xlfn.SWITCH($D$15,
  "Monthly", EDATE($D$16, ROW()-ROW(B$27)),
  "Quarterly", EDATE($D$16, 3*(ROW()-ROW(B$27))),
  "Annually", EDATE($D$16, 12*(ROW()-ROW(B$27))),
  "Semi monthly", $D$16 + (ROW()-ROW(B$27))*15,
  "Bi weekly", $D$16 + (ROW()-ROW(B$27))*14,
  $D$16 + (ROW()-ROW(B$27))*30
))</f>
        <v/>
      </c>
      <c r="D510" s="52" t="str">
        <f t="shared" si="36"/>
        <v/>
      </c>
      <c r="E510" s="52" t="str">
        <f t="shared" si="37"/>
        <v/>
      </c>
      <c r="F510" s="52" t="str">
        <f t="shared" si="38"/>
        <v/>
      </c>
      <c r="G510" s="293" t="str">
        <f t="shared" si="39"/>
        <v/>
      </c>
      <c r="H510" s="293"/>
      <c r="I510" s="53"/>
      <c r="K510" s="53"/>
    </row>
    <row r="511" spans="2:11" ht="20" customHeight="1" x14ac:dyDescent="0.35">
      <c r="B511" s="50" t="str">
        <f t="shared" si="35"/>
        <v/>
      </c>
      <c r="C511" s="55" t="str" cm="1">
        <f t="array" ref="C511">IF(ROW()-ROW(B$27)+1 &gt; $D$19, "",
_xlfn.SWITCH($D$15,
  "Monthly", EDATE($D$16, ROW()-ROW(B$27)),
  "Quarterly", EDATE($D$16, 3*(ROW()-ROW(B$27))),
  "Annually", EDATE($D$16, 12*(ROW()-ROW(B$27))),
  "Semi monthly", $D$16 + (ROW()-ROW(B$27))*15,
  "Bi weekly", $D$16 + (ROW()-ROW(B$27))*14,
  $D$16 + (ROW()-ROW(B$27))*30
))</f>
        <v/>
      </c>
      <c r="D511" s="52" t="str">
        <f t="shared" si="36"/>
        <v/>
      </c>
      <c r="E511" s="52" t="str">
        <f t="shared" si="37"/>
        <v/>
      </c>
      <c r="F511" s="52" t="str">
        <f t="shared" si="38"/>
        <v/>
      </c>
      <c r="G511" s="293" t="str">
        <f t="shared" si="39"/>
        <v/>
      </c>
      <c r="H511" s="293"/>
      <c r="I511" s="53"/>
      <c r="K511" s="53"/>
    </row>
    <row r="512" spans="2:11" ht="20" customHeight="1" x14ac:dyDescent="0.35">
      <c r="B512" s="50" t="str">
        <f t="shared" si="35"/>
        <v/>
      </c>
      <c r="C512" s="55" t="str" cm="1">
        <f t="array" ref="C512">IF(ROW()-ROW(B$27)+1 &gt; $D$19, "",
_xlfn.SWITCH($D$15,
  "Monthly", EDATE($D$16, ROW()-ROW(B$27)),
  "Quarterly", EDATE($D$16, 3*(ROW()-ROW(B$27))),
  "Annually", EDATE($D$16, 12*(ROW()-ROW(B$27))),
  "Semi monthly", $D$16 + (ROW()-ROW(B$27))*15,
  "Bi weekly", $D$16 + (ROW()-ROW(B$27))*14,
  $D$16 + (ROW()-ROW(B$27))*30
))</f>
        <v/>
      </c>
      <c r="D512" s="52" t="str">
        <f t="shared" si="36"/>
        <v/>
      </c>
      <c r="E512" s="52" t="str">
        <f t="shared" si="37"/>
        <v/>
      </c>
      <c r="F512" s="52" t="str">
        <f t="shared" si="38"/>
        <v/>
      </c>
      <c r="G512" s="293" t="str">
        <f t="shared" si="39"/>
        <v/>
      </c>
      <c r="H512" s="293"/>
      <c r="I512" s="53"/>
      <c r="K512" s="53"/>
    </row>
    <row r="513" spans="2:11" ht="20" customHeight="1" x14ac:dyDescent="0.35">
      <c r="B513" s="50" t="str">
        <f t="shared" si="35"/>
        <v/>
      </c>
      <c r="C513" s="55" t="str" cm="1">
        <f t="array" ref="C513">IF(ROW()-ROW(B$27)+1 &gt; $D$19, "",
_xlfn.SWITCH($D$15,
  "Monthly", EDATE($D$16, ROW()-ROW(B$27)),
  "Quarterly", EDATE($D$16, 3*(ROW()-ROW(B$27))),
  "Annually", EDATE($D$16, 12*(ROW()-ROW(B$27))),
  "Semi monthly", $D$16 + (ROW()-ROW(B$27))*15,
  "Bi weekly", $D$16 + (ROW()-ROW(B$27))*14,
  $D$16 + (ROW()-ROW(B$27))*30
))</f>
        <v/>
      </c>
      <c r="D513" s="52" t="str">
        <f t="shared" si="36"/>
        <v/>
      </c>
      <c r="E513" s="52" t="str">
        <f t="shared" si="37"/>
        <v/>
      </c>
      <c r="F513" s="52" t="str">
        <f t="shared" si="38"/>
        <v/>
      </c>
      <c r="G513" s="293" t="str">
        <f t="shared" si="39"/>
        <v/>
      </c>
      <c r="H513" s="293"/>
      <c r="I513" s="53"/>
      <c r="K513" s="53"/>
    </row>
    <row r="514" spans="2:11" ht="20" customHeight="1" x14ac:dyDescent="0.35">
      <c r="B514" s="50" t="str">
        <f t="shared" si="35"/>
        <v/>
      </c>
      <c r="C514" s="55" t="str" cm="1">
        <f t="array" ref="C514">IF(ROW()-ROW(B$27)+1 &gt; $D$19, "",
_xlfn.SWITCH($D$15,
  "Monthly", EDATE($D$16, ROW()-ROW(B$27)),
  "Quarterly", EDATE($D$16, 3*(ROW()-ROW(B$27))),
  "Annually", EDATE($D$16, 12*(ROW()-ROW(B$27))),
  "Semi monthly", $D$16 + (ROW()-ROW(B$27))*15,
  "Bi weekly", $D$16 + (ROW()-ROW(B$27))*14,
  $D$16 + (ROW()-ROW(B$27))*30
))</f>
        <v/>
      </c>
      <c r="D514" s="52" t="str">
        <f t="shared" si="36"/>
        <v/>
      </c>
      <c r="E514" s="52" t="str">
        <f t="shared" si="37"/>
        <v/>
      </c>
      <c r="F514" s="52" t="str">
        <f t="shared" si="38"/>
        <v/>
      </c>
      <c r="G514" s="293" t="str">
        <f t="shared" si="39"/>
        <v/>
      </c>
      <c r="H514" s="293"/>
      <c r="I514" s="53"/>
      <c r="K514" s="53"/>
    </row>
    <row r="515" spans="2:11" ht="20" customHeight="1" x14ac:dyDescent="0.35">
      <c r="B515" s="50" t="str">
        <f t="shared" si="35"/>
        <v/>
      </c>
      <c r="C515" s="55" t="str" cm="1">
        <f t="array" ref="C515">IF(ROW()-ROW(B$27)+1 &gt; $D$19, "",
_xlfn.SWITCH($D$15,
  "Monthly", EDATE($D$16, ROW()-ROW(B$27)),
  "Quarterly", EDATE($D$16, 3*(ROW()-ROW(B$27))),
  "Annually", EDATE($D$16, 12*(ROW()-ROW(B$27))),
  "Semi monthly", $D$16 + (ROW()-ROW(B$27))*15,
  "Bi weekly", $D$16 + (ROW()-ROW(B$27))*14,
  $D$16 + (ROW()-ROW(B$27))*30
))</f>
        <v/>
      </c>
      <c r="D515" s="52" t="str">
        <f t="shared" si="36"/>
        <v/>
      </c>
      <c r="E515" s="52" t="str">
        <f t="shared" si="37"/>
        <v/>
      </c>
      <c r="F515" s="52" t="str">
        <f t="shared" si="38"/>
        <v/>
      </c>
      <c r="G515" s="293" t="str">
        <f t="shared" si="39"/>
        <v/>
      </c>
      <c r="H515" s="293"/>
      <c r="I515" s="53"/>
      <c r="K515" s="53"/>
    </row>
    <row r="516" spans="2:11" ht="20" customHeight="1" x14ac:dyDescent="0.35">
      <c r="B516" s="50" t="str">
        <f t="shared" si="35"/>
        <v/>
      </c>
      <c r="C516" s="55" t="str" cm="1">
        <f t="array" ref="C516">IF(ROW()-ROW(B$27)+1 &gt; $D$19, "",
_xlfn.SWITCH($D$15,
  "Monthly", EDATE($D$16, ROW()-ROW(B$27)),
  "Quarterly", EDATE($D$16, 3*(ROW()-ROW(B$27))),
  "Annually", EDATE($D$16, 12*(ROW()-ROW(B$27))),
  "Semi monthly", $D$16 + (ROW()-ROW(B$27))*15,
  "Bi weekly", $D$16 + (ROW()-ROW(B$27))*14,
  $D$16 + (ROW()-ROW(B$27))*30
))</f>
        <v/>
      </c>
      <c r="D516" s="52" t="str">
        <f t="shared" si="36"/>
        <v/>
      </c>
      <c r="E516" s="52" t="str">
        <f t="shared" si="37"/>
        <v/>
      </c>
      <c r="F516" s="52" t="str">
        <f t="shared" si="38"/>
        <v/>
      </c>
      <c r="G516" s="293" t="str">
        <f t="shared" si="39"/>
        <v/>
      </c>
      <c r="H516" s="293"/>
      <c r="I516" s="53"/>
      <c r="K516" s="53"/>
    </row>
    <row r="517" spans="2:11" ht="20" customHeight="1" x14ac:dyDescent="0.35">
      <c r="B517" s="50" t="str">
        <f t="shared" si="35"/>
        <v/>
      </c>
      <c r="C517" s="55" t="str" cm="1">
        <f t="array" ref="C517">IF(ROW()-ROW(B$27)+1 &gt; $D$19, "",
_xlfn.SWITCH($D$15,
  "Monthly", EDATE($D$16, ROW()-ROW(B$27)),
  "Quarterly", EDATE($D$16, 3*(ROW()-ROW(B$27))),
  "Annually", EDATE($D$16, 12*(ROW()-ROW(B$27))),
  "Semi monthly", $D$16 + (ROW()-ROW(B$27))*15,
  "Bi weekly", $D$16 + (ROW()-ROW(B$27))*14,
  $D$16 + (ROW()-ROW(B$27))*30
))</f>
        <v/>
      </c>
      <c r="D517" s="52" t="str">
        <f t="shared" si="36"/>
        <v/>
      </c>
      <c r="E517" s="52" t="str">
        <f t="shared" si="37"/>
        <v/>
      </c>
      <c r="F517" s="52" t="str">
        <f t="shared" si="38"/>
        <v/>
      </c>
      <c r="G517" s="293" t="str">
        <f t="shared" si="39"/>
        <v/>
      </c>
      <c r="H517" s="293"/>
      <c r="I517" s="53"/>
      <c r="K517" s="53"/>
    </row>
    <row r="518" spans="2:11" ht="20" customHeight="1" x14ac:dyDescent="0.35">
      <c r="B518" s="50" t="str">
        <f t="shared" si="35"/>
        <v/>
      </c>
      <c r="C518" s="55" t="str" cm="1">
        <f t="array" ref="C518">IF(ROW()-ROW(B$27)+1 &gt; $D$19, "",
_xlfn.SWITCH($D$15,
  "Monthly", EDATE($D$16, ROW()-ROW(B$27)),
  "Quarterly", EDATE($D$16, 3*(ROW()-ROW(B$27))),
  "Annually", EDATE($D$16, 12*(ROW()-ROW(B$27))),
  "Semi monthly", $D$16 + (ROW()-ROW(B$27))*15,
  "Bi weekly", $D$16 + (ROW()-ROW(B$27))*14,
  $D$16 + (ROW()-ROW(B$27))*30
))</f>
        <v/>
      </c>
      <c r="D518" s="52" t="str">
        <f t="shared" si="36"/>
        <v/>
      </c>
      <c r="E518" s="52" t="str">
        <f t="shared" si="37"/>
        <v/>
      </c>
      <c r="F518" s="52" t="str">
        <f t="shared" si="38"/>
        <v/>
      </c>
      <c r="G518" s="293" t="str">
        <f t="shared" si="39"/>
        <v/>
      </c>
      <c r="H518" s="293"/>
      <c r="I518" s="53"/>
      <c r="K518" s="53"/>
    </row>
    <row r="519" spans="2:11" ht="20" customHeight="1" x14ac:dyDescent="0.35">
      <c r="B519" s="50" t="str">
        <f t="shared" si="35"/>
        <v/>
      </c>
      <c r="C519" s="55" t="str" cm="1">
        <f t="array" ref="C519">IF(ROW()-ROW(B$27)+1 &gt; $D$19, "",
_xlfn.SWITCH($D$15,
  "Monthly", EDATE($D$16, ROW()-ROW(B$27)),
  "Quarterly", EDATE($D$16, 3*(ROW()-ROW(B$27))),
  "Annually", EDATE($D$16, 12*(ROW()-ROW(B$27))),
  "Semi monthly", $D$16 + (ROW()-ROW(B$27))*15,
  "Bi weekly", $D$16 + (ROW()-ROW(B$27))*14,
  $D$16 + (ROW()-ROW(B$27))*30
))</f>
        <v/>
      </c>
      <c r="D519" s="52" t="str">
        <f t="shared" si="36"/>
        <v/>
      </c>
      <c r="E519" s="52" t="str">
        <f t="shared" si="37"/>
        <v/>
      </c>
      <c r="F519" s="52" t="str">
        <f t="shared" si="38"/>
        <v/>
      </c>
      <c r="G519" s="293" t="str">
        <f t="shared" si="39"/>
        <v/>
      </c>
      <c r="H519" s="293"/>
      <c r="I519" s="53"/>
      <c r="K519" s="53"/>
    </row>
    <row r="520" spans="2:11" ht="20" customHeight="1" x14ac:dyDescent="0.35">
      <c r="B520" s="50" t="str">
        <f t="shared" si="35"/>
        <v/>
      </c>
      <c r="C520" s="55" t="str" cm="1">
        <f t="array" ref="C520">IF(ROW()-ROW(B$27)+1 &gt; $D$19, "",
_xlfn.SWITCH($D$15,
  "Monthly", EDATE($D$16, ROW()-ROW(B$27)),
  "Quarterly", EDATE($D$16, 3*(ROW()-ROW(B$27))),
  "Annually", EDATE($D$16, 12*(ROW()-ROW(B$27))),
  "Semi monthly", $D$16 + (ROW()-ROW(B$27))*15,
  "Bi weekly", $D$16 + (ROW()-ROW(B$27))*14,
  $D$16 + (ROW()-ROW(B$27))*30
))</f>
        <v/>
      </c>
      <c r="D520" s="52" t="str">
        <f t="shared" si="36"/>
        <v/>
      </c>
      <c r="E520" s="52" t="str">
        <f t="shared" si="37"/>
        <v/>
      </c>
      <c r="F520" s="52" t="str">
        <f t="shared" si="38"/>
        <v/>
      </c>
      <c r="G520" s="293" t="str">
        <f t="shared" si="39"/>
        <v/>
      </c>
      <c r="H520" s="293"/>
      <c r="I520" s="53"/>
      <c r="K520" s="53"/>
    </row>
    <row r="521" spans="2:11" ht="20" customHeight="1" x14ac:dyDescent="0.35">
      <c r="B521" s="50" t="str">
        <f t="shared" si="35"/>
        <v/>
      </c>
      <c r="C521" s="55" t="str" cm="1">
        <f t="array" ref="C521">IF(ROW()-ROW(B$27)+1 &gt; $D$19, "",
_xlfn.SWITCH($D$15,
  "Monthly", EDATE($D$16, ROW()-ROW(B$27)),
  "Quarterly", EDATE($D$16, 3*(ROW()-ROW(B$27))),
  "Annually", EDATE($D$16, 12*(ROW()-ROW(B$27))),
  "Semi monthly", $D$16 + (ROW()-ROW(B$27))*15,
  "Bi weekly", $D$16 + (ROW()-ROW(B$27))*14,
  $D$16 + (ROW()-ROW(B$27))*30
))</f>
        <v/>
      </c>
      <c r="D521" s="52" t="str">
        <f t="shared" si="36"/>
        <v/>
      </c>
      <c r="E521" s="52" t="str">
        <f t="shared" si="37"/>
        <v/>
      </c>
      <c r="F521" s="52" t="str">
        <f t="shared" si="38"/>
        <v/>
      </c>
      <c r="G521" s="293" t="str">
        <f t="shared" si="39"/>
        <v/>
      </c>
      <c r="H521" s="293"/>
      <c r="I521" s="53"/>
      <c r="K521" s="53"/>
    </row>
    <row r="522" spans="2:11" ht="20" customHeight="1" x14ac:dyDescent="0.35">
      <c r="B522" s="50" t="str">
        <f t="shared" si="35"/>
        <v/>
      </c>
      <c r="C522" s="55" t="str" cm="1">
        <f t="array" ref="C522">IF(ROW()-ROW(B$27)+1 &gt; $D$19, "",
_xlfn.SWITCH($D$15,
  "Monthly", EDATE($D$16, ROW()-ROW(B$27)),
  "Quarterly", EDATE($D$16, 3*(ROW()-ROW(B$27))),
  "Annually", EDATE($D$16, 12*(ROW()-ROW(B$27))),
  "Semi monthly", $D$16 + (ROW()-ROW(B$27))*15,
  "Bi weekly", $D$16 + (ROW()-ROW(B$27))*14,
  $D$16 + (ROW()-ROW(B$27))*30
))</f>
        <v/>
      </c>
      <c r="D522" s="52" t="str">
        <f t="shared" si="36"/>
        <v/>
      </c>
      <c r="E522" s="52" t="str">
        <f t="shared" si="37"/>
        <v/>
      </c>
      <c r="F522" s="52" t="str">
        <f t="shared" si="38"/>
        <v/>
      </c>
      <c r="G522" s="293" t="str">
        <f t="shared" si="39"/>
        <v/>
      </c>
      <c r="H522" s="293"/>
      <c r="I522" s="53"/>
      <c r="K522" s="53"/>
    </row>
    <row r="523" spans="2:11" ht="20" customHeight="1" x14ac:dyDescent="0.35">
      <c r="B523" s="50" t="str">
        <f t="shared" si="35"/>
        <v/>
      </c>
      <c r="C523" s="55" t="str" cm="1">
        <f t="array" ref="C523">IF(ROW()-ROW(B$27)+1 &gt; $D$19, "",
_xlfn.SWITCH($D$15,
  "Monthly", EDATE($D$16, ROW()-ROW(B$27)),
  "Quarterly", EDATE($D$16, 3*(ROW()-ROW(B$27))),
  "Annually", EDATE($D$16, 12*(ROW()-ROW(B$27))),
  "Semi monthly", $D$16 + (ROW()-ROW(B$27))*15,
  "Bi weekly", $D$16 + (ROW()-ROW(B$27))*14,
  $D$16 + (ROW()-ROW(B$27))*30
))</f>
        <v/>
      </c>
      <c r="D523" s="52" t="str">
        <f t="shared" si="36"/>
        <v/>
      </c>
      <c r="E523" s="52" t="str">
        <f t="shared" si="37"/>
        <v/>
      </c>
      <c r="F523" s="52" t="str">
        <f t="shared" si="38"/>
        <v/>
      </c>
      <c r="G523" s="293" t="str">
        <f t="shared" si="39"/>
        <v/>
      </c>
      <c r="H523" s="293"/>
      <c r="I523" s="53"/>
      <c r="K523" s="53"/>
    </row>
    <row r="524" spans="2:11" ht="20" customHeight="1" x14ac:dyDescent="0.35">
      <c r="B524" s="50" t="str">
        <f t="shared" si="35"/>
        <v/>
      </c>
      <c r="C524" s="55" t="str" cm="1">
        <f t="array" ref="C524">IF(ROW()-ROW(B$27)+1 &gt; $D$19, "",
_xlfn.SWITCH($D$15,
  "Monthly", EDATE($D$16, ROW()-ROW(B$27)),
  "Quarterly", EDATE($D$16, 3*(ROW()-ROW(B$27))),
  "Annually", EDATE($D$16, 12*(ROW()-ROW(B$27))),
  "Semi monthly", $D$16 + (ROW()-ROW(B$27))*15,
  "Bi weekly", $D$16 + (ROW()-ROW(B$27))*14,
  $D$16 + (ROW()-ROW(B$27))*30
))</f>
        <v/>
      </c>
      <c r="D524" s="52" t="str">
        <f t="shared" si="36"/>
        <v/>
      </c>
      <c r="E524" s="52" t="str">
        <f t="shared" si="37"/>
        <v/>
      </c>
      <c r="F524" s="52" t="str">
        <f t="shared" si="38"/>
        <v/>
      </c>
      <c r="G524" s="293" t="str">
        <f t="shared" si="39"/>
        <v/>
      </c>
      <c r="H524" s="293"/>
      <c r="I524" s="53"/>
      <c r="K524" s="53"/>
    </row>
    <row r="525" spans="2:11" ht="20" customHeight="1" x14ac:dyDescent="0.35">
      <c r="B525" s="50" t="str">
        <f t="shared" si="35"/>
        <v/>
      </c>
      <c r="C525" s="55" t="str" cm="1">
        <f t="array" ref="C525">IF(ROW()-ROW(B$27)+1 &gt; $D$19, "",
_xlfn.SWITCH($D$15,
  "Monthly", EDATE($D$16, ROW()-ROW(B$27)),
  "Quarterly", EDATE($D$16, 3*(ROW()-ROW(B$27))),
  "Annually", EDATE($D$16, 12*(ROW()-ROW(B$27))),
  "Semi monthly", $D$16 + (ROW()-ROW(B$27))*15,
  "Bi weekly", $D$16 + (ROW()-ROW(B$27))*14,
  $D$16 + (ROW()-ROW(B$27))*30
))</f>
        <v/>
      </c>
      <c r="D525" s="52" t="str">
        <f t="shared" si="36"/>
        <v/>
      </c>
      <c r="E525" s="52" t="str">
        <f t="shared" si="37"/>
        <v/>
      </c>
      <c r="F525" s="52" t="str">
        <f t="shared" si="38"/>
        <v/>
      </c>
      <c r="G525" s="293" t="str">
        <f t="shared" si="39"/>
        <v/>
      </c>
      <c r="H525" s="293"/>
      <c r="I525" s="53"/>
      <c r="K525" s="53"/>
    </row>
    <row r="526" spans="2:11" ht="20" customHeight="1" x14ac:dyDescent="0.35">
      <c r="B526" s="50" t="str">
        <f t="shared" si="35"/>
        <v/>
      </c>
      <c r="C526" s="55" t="str" cm="1">
        <f t="array" ref="C526">IF(ROW()-ROW(B$27)+1 &gt; $D$19, "",
_xlfn.SWITCH($D$15,
  "Monthly", EDATE($D$16, ROW()-ROW(B$27)),
  "Quarterly", EDATE($D$16, 3*(ROW()-ROW(B$27))),
  "Annually", EDATE($D$16, 12*(ROW()-ROW(B$27))),
  "Semi monthly", $D$16 + (ROW()-ROW(B$27))*15,
  "Bi weekly", $D$16 + (ROW()-ROW(B$27))*14,
  $D$16 + (ROW()-ROW(B$27))*30
))</f>
        <v/>
      </c>
      <c r="D526" s="52" t="str">
        <f t="shared" si="36"/>
        <v/>
      </c>
      <c r="E526" s="52" t="str">
        <f t="shared" si="37"/>
        <v/>
      </c>
      <c r="F526" s="52" t="str">
        <f t="shared" si="38"/>
        <v/>
      </c>
      <c r="G526" s="293" t="str">
        <f t="shared" si="39"/>
        <v/>
      </c>
      <c r="H526" s="293"/>
      <c r="I526" s="53"/>
      <c r="K526" s="53"/>
    </row>
    <row r="527" spans="2:11" ht="20" customHeight="1" x14ac:dyDescent="0.35">
      <c r="B527" s="50" t="str">
        <f t="shared" si="35"/>
        <v/>
      </c>
      <c r="C527" s="55" t="str" cm="1">
        <f t="array" ref="C527">IF(ROW()-ROW(B$27)+1 &gt; $D$19, "",
_xlfn.SWITCH($D$15,
  "Monthly", EDATE($D$16, ROW()-ROW(B$27)),
  "Quarterly", EDATE($D$16, 3*(ROW()-ROW(B$27))),
  "Annually", EDATE($D$16, 12*(ROW()-ROW(B$27))),
  "Semi monthly", $D$16 + (ROW()-ROW(B$27))*15,
  "Bi weekly", $D$16 + (ROW()-ROW(B$27))*14,
  $D$16 + (ROW()-ROW(B$27))*30
))</f>
        <v/>
      </c>
      <c r="D527" s="52" t="str">
        <f t="shared" si="36"/>
        <v/>
      </c>
      <c r="E527" s="52" t="str">
        <f t="shared" si="37"/>
        <v/>
      </c>
      <c r="F527" s="52" t="str">
        <f t="shared" si="38"/>
        <v/>
      </c>
      <c r="G527" s="293" t="str">
        <f t="shared" si="39"/>
        <v/>
      </c>
      <c r="H527" s="293"/>
      <c r="I527" s="53"/>
      <c r="K527" s="53"/>
    </row>
    <row r="528" spans="2:11" ht="20" customHeight="1" x14ac:dyDescent="0.35">
      <c r="B528" s="50" t="str">
        <f t="shared" si="35"/>
        <v/>
      </c>
      <c r="C528" s="55" t="str" cm="1">
        <f t="array" ref="C528">IF(ROW()-ROW(B$27)+1 &gt; $D$19, "",
_xlfn.SWITCH($D$15,
  "Monthly", EDATE($D$16, ROW()-ROW(B$27)),
  "Quarterly", EDATE($D$16, 3*(ROW()-ROW(B$27))),
  "Annually", EDATE($D$16, 12*(ROW()-ROW(B$27))),
  "Semi monthly", $D$16 + (ROW()-ROW(B$27))*15,
  "Bi weekly", $D$16 + (ROW()-ROW(B$27))*14,
  $D$16 + (ROW()-ROW(B$27))*30
))</f>
        <v/>
      </c>
      <c r="D528" s="52" t="str">
        <f t="shared" si="36"/>
        <v/>
      </c>
      <c r="E528" s="52" t="str">
        <f t="shared" si="37"/>
        <v/>
      </c>
      <c r="F528" s="52" t="str">
        <f t="shared" si="38"/>
        <v/>
      </c>
      <c r="G528" s="293" t="str">
        <f t="shared" si="39"/>
        <v/>
      </c>
      <c r="H528" s="293"/>
      <c r="I528" s="53"/>
      <c r="K528" s="53"/>
    </row>
    <row r="529" spans="2:11" ht="20" customHeight="1" x14ac:dyDescent="0.35">
      <c r="B529" s="50" t="str">
        <f t="shared" si="35"/>
        <v/>
      </c>
      <c r="C529" s="55" t="str" cm="1">
        <f t="array" ref="C529">IF(ROW()-ROW(B$27)+1 &gt; $D$19, "",
_xlfn.SWITCH($D$15,
  "Monthly", EDATE($D$16, ROW()-ROW(B$27)),
  "Quarterly", EDATE($D$16, 3*(ROW()-ROW(B$27))),
  "Annually", EDATE($D$16, 12*(ROW()-ROW(B$27))),
  "Semi monthly", $D$16 + (ROW()-ROW(B$27))*15,
  "Bi weekly", $D$16 + (ROW()-ROW(B$27))*14,
  $D$16 + (ROW()-ROW(B$27))*30
))</f>
        <v/>
      </c>
      <c r="D529" s="52" t="str">
        <f t="shared" si="36"/>
        <v/>
      </c>
      <c r="E529" s="52" t="str">
        <f t="shared" si="37"/>
        <v/>
      </c>
      <c r="F529" s="52" t="str">
        <f t="shared" si="38"/>
        <v/>
      </c>
      <c r="G529" s="293" t="str">
        <f t="shared" si="39"/>
        <v/>
      </c>
      <c r="H529" s="293"/>
      <c r="I529" s="53"/>
      <c r="K529" s="53"/>
    </row>
    <row r="530" spans="2:11" ht="20" customHeight="1" x14ac:dyDescent="0.35">
      <c r="B530" s="50" t="str">
        <f t="shared" si="35"/>
        <v/>
      </c>
      <c r="C530" s="55" t="str" cm="1">
        <f t="array" ref="C530">IF(ROW()-ROW(B$27)+1 &gt; $D$19, "",
_xlfn.SWITCH($D$15,
  "Monthly", EDATE($D$16, ROW()-ROW(B$27)),
  "Quarterly", EDATE($D$16, 3*(ROW()-ROW(B$27))),
  "Annually", EDATE($D$16, 12*(ROW()-ROW(B$27))),
  "Semi monthly", $D$16 + (ROW()-ROW(B$27))*15,
  "Bi weekly", $D$16 + (ROW()-ROW(B$27))*14,
  $D$16 + (ROW()-ROW(B$27))*30
))</f>
        <v/>
      </c>
      <c r="D530" s="52" t="str">
        <f t="shared" si="36"/>
        <v/>
      </c>
      <c r="E530" s="52" t="str">
        <f t="shared" si="37"/>
        <v/>
      </c>
      <c r="F530" s="52" t="str">
        <f t="shared" si="38"/>
        <v/>
      </c>
      <c r="G530" s="293" t="str">
        <f t="shared" si="39"/>
        <v/>
      </c>
      <c r="H530" s="293"/>
      <c r="I530" s="53"/>
      <c r="K530" s="53"/>
    </row>
    <row r="531" spans="2:11" ht="20" customHeight="1" x14ac:dyDescent="0.35">
      <c r="B531" s="50" t="str">
        <f t="shared" si="35"/>
        <v/>
      </c>
      <c r="C531" s="55" t="str" cm="1">
        <f t="array" ref="C531">IF(ROW()-ROW(B$27)+1 &gt; $D$19, "",
_xlfn.SWITCH($D$15,
  "Monthly", EDATE($D$16, ROW()-ROW(B$27)),
  "Quarterly", EDATE($D$16, 3*(ROW()-ROW(B$27))),
  "Annually", EDATE($D$16, 12*(ROW()-ROW(B$27))),
  "Semi monthly", $D$16 + (ROW()-ROW(B$27))*15,
  "Bi weekly", $D$16 + (ROW()-ROW(B$27))*14,
  $D$16 + (ROW()-ROW(B$27))*30
))</f>
        <v/>
      </c>
      <c r="D531" s="52" t="str">
        <f t="shared" si="36"/>
        <v/>
      </c>
      <c r="E531" s="52" t="str">
        <f t="shared" si="37"/>
        <v/>
      </c>
      <c r="F531" s="52" t="str">
        <f t="shared" si="38"/>
        <v/>
      </c>
      <c r="G531" s="293" t="str">
        <f t="shared" si="39"/>
        <v/>
      </c>
      <c r="H531" s="293"/>
      <c r="I531" s="53"/>
      <c r="K531" s="53"/>
    </row>
    <row r="532" spans="2:11" ht="20" customHeight="1" x14ac:dyDescent="0.35">
      <c r="B532" s="50" t="str">
        <f t="shared" si="35"/>
        <v/>
      </c>
      <c r="C532" s="55" t="str" cm="1">
        <f t="array" ref="C532">IF(ROW()-ROW(B$27)+1 &gt; $D$19, "",
_xlfn.SWITCH($D$15,
  "Monthly", EDATE($D$16, ROW()-ROW(B$27)),
  "Quarterly", EDATE($D$16, 3*(ROW()-ROW(B$27))),
  "Annually", EDATE($D$16, 12*(ROW()-ROW(B$27))),
  "Semi monthly", $D$16 + (ROW()-ROW(B$27))*15,
  "Bi weekly", $D$16 + (ROW()-ROW(B$27))*14,
  $D$16 + (ROW()-ROW(B$27))*30
))</f>
        <v/>
      </c>
      <c r="D532" s="52" t="str">
        <f t="shared" si="36"/>
        <v/>
      </c>
      <c r="E532" s="52" t="str">
        <f t="shared" si="37"/>
        <v/>
      </c>
      <c r="F532" s="52" t="str">
        <f t="shared" si="38"/>
        <v/>
      </c>
      <c r="G532" s="293" t="str">
        <f t="shared" si="39"/>
        <v/>
      </c>
      <c r="H532" s="293"/>
      <c r="I532" s="53"/>
      <c r="K532" s="53"/>
    </row>
    <row r="533" spans="2:11" ht="20" customHeight="1" x14ac:dyDescent="0.35">
      <c r="B533" s="50" t="str">
        <f t="shared" si="35"/>
        <v/>
      </c>
      <c r="C533" s="55" t="str" cm="1">
        <f t="array" ref="C533">IF(ROW()-ROW(B$27)+1 &gt; $D$19, "",
_xlfn.SWITCH($D$15,
  "Monthly", EDATE($D$16, ROW()-ROW(B$27)),
  "Quarterly", EDATE($D$16, 3*(ROW()-ROW(B$27))),
  "Annually", EDATE($D$16, 12*(ROW()-ROW(B$27))),
  "Semi monthly", $D$16 + (ROW()-ROW(B$27))*15,
  "Bi weekly", $D$16 + (ROW()-ROW(B$27))*14,
  $D$16 + (ROW()-ROW(B$27))*30
))</f>
        <v/>
      </c>
      <c r="D533" s="52" t="str">
        <f t="shared" si="36"/>
        <v/>
      </c>
      <c r="E533" s="52" t="str">
        <f t="shared" si="37"/>
        <v/>
      </c>
      <c r="F533" s="52" t="str">
        <f t="shared" si="38"/>
        <v/>
      </c>
      <c r="G533" s="293" t="str">
        <f t="shared" si="39"/>
        <v/>
      </c>
      <c r="H533" s="293"/>
      <c r="I533" s="53"/>
      <c r="K533" s="53"/>
    </row>
    <row r="534" spans="2:11" ht="20" customHeight="1" x14ac:dyDescent="0.35">
      <c r="B534" s="50" t="str">
        <f t="shared" si="35"/>
        <v/>
      </c>
      <c r="C534" s="55" t="str" cm="1">
        <f t="array" ref="C534">IF(ROW()-ROW(B$27)+1 &gt; $D$19, "",
_xlfn.SWITCH($D$15,
  "Monthly", EDATE($D$16, ROW()-ROW(B$27)),
  "Quarterly", EDATE($D$16, 3*(ROW()-ROW(B$27))),
  "Annually", EDATE($D$16, 12*(ROW()-ROW(B$27))),
  "Semi monthly", $D$16 + (ROW()-ROW(B$27))*15,
  "Bi weekly", $D$16 + (ROW()-ROW(B$27))*14,
  $D$16 + (ROW()-ROW(B$27))*30
))</f>
        <v/>
      </c>
      <c r="D534" s="52" t="str">
        <f t="shared" si="36"/>
        <v/>
      </c>
      <c r="E534" s="52" t="str">
        <f t="shared" si="37"/>
        <v/>
      </c>
      <c r="F534" s="52" t="str">
        <f t="shared" si="38"/>
        <v/>
      </c>
      <c r="G534" s="293" t="str">
        <f t="shared" si="39"/>
        <v/>
      </c>
      <c r="H534" s="293"/>
      <c r="I534" s="53"/>
      <c r="K534" s="53"/>
    </row>
    <row r="535" spans="2:11" ht="20" customHeight="1" x14ac:dyDescent="0.35">
      <c r="B535" s="50" t="str">
        <f t="shared" si="35"/>
        <v/>
      </c>
      <c r="C535" s="55" t="str" cm="1">
        <f t="array" ref="C535">IF(ROW()-ROW(B$27)+1 &gt; $D$19, "",
_xlfn.SWITCH($D$15,
  "Monthly", EDATE($D$16, ROW()-ROW(B$27)),
  "Quarterly", EDATE($D$16, 3*(ROW()-ROW(B$27))),
  "Annually", EDATE($D$16, 12*(ROW()-ROW(B$27))),
  "Semi monthly", $D$16 + (ROW()-ROW(B$27))*15,
  "Bi weekly", $D$16 + (ROW()-ROW(B$27))*14,
  $D$16 + (ROW()-ROW(B$27))*30
))</f>
        <v/>
      </c>
      <c r="D535" s="52" t="str">
        <f t="shared" si="36"/>
        <v/>
      </c>
      <c r="E535" s="52" t="str">
        <f t="shared" si="37"/>
        <v/>
      </c>
      <c r="F535" s="52" t="str">
        <f t="shared" si="38"/>
        <v/>
      </c>
      <c r="G535" s="293" t="str">
        <f t="shared" si="39"/>
        <v/>
      </c>
      <c r="H535" s="293"/>
      <c r="I535" s="53"/>
      <c r="K535" s="53"/>
    </row>
    <row r="536" spans="2:11" ht="20" customHeight="1" x14ac:dyDescent="0.35">
      <c r="B536" s="50" t="str">
        <f t="shared" si="35"/>
        <v/>
      </c>
      <c r="C536" s="55" t="str" cm="1">
        <f t="array" ref="C536">IF(ROW()-ROW(B$27)+1 &gt; $D$19, "",
_xlfn.SWITCH($D$15,
  "Monthly", EDATE($D$16, ROW()-ROW(B$27)),
  "Quarterly", EDATE($D$16, 3*(ROW()-ROW(B$27))),
  "Annually", EDATE($D$16, 12*(ROW()-ROW(B$27))),
  "Semi monthly", $D$16 + (ROW()-ROW(B$27))*15,
  "Bi weekly", $D$16 + (ROW()-ROW(B$27))*14,
  $D$16 + (ROW()-ROW(B$27))*30
))</f>
        <v/>
      </c>
      <c r="D536" s="52" t="str">
        <f t="shared" si="36"/>
        <v/>
      </c>
      <c r="E536" s="52" t="str">
        <f t="shared" si="37"/>
        <v/>
      </c>
      <c r="F536" s="52" t="str">
        <f t="shared" si="38"/>
        <v/>
      </c>
      <c r="G536" s="293" t="str">
        <f t="shared" si="39"/>
        <v/>
      </c>
      <c r="H536" s="293"/>
      <c r="I536" s="53"/>
      <c r="K536" s="53"/>
    </row>
    <row r="537" spans="2:11" ht="20" customHeight="1" x14ac:dyDescent="0.35">
      <c r="B537" s="50" t="str">
        <f t="shared" si="35"/>
        <v/>
      </c>
      <c r="C537" s="55" t="str" cm="1">
        <f t="array" ref="C537">IF(ROW()-ROW(B$27)+1 &gt; $D$19, "",
_xlfn.SWITCH($D$15,
  "Monthly", EDATE($D$16, ROW()-ROW(B$27)),
  "Quarterly", EDATE($D$16, 3*(ROW()-ROW(B$27))),
  "Annually", EDATE($D$16, 12*(ROW()-ROW(B$27))),
  "Semi monthly", $D$16 + (ROW()-ROW(B$27))*15,
  "Bi weekly", $D$16 + (ROW()-ROW(B$27))*14,
  $D$16 + (ROW()-ROW(B$27))*30
))</f>
        <v/>
      </c>
      <c r="D537" s="52" t="str">
        <f t="shared" si="36"/>
        <v/>
      </c>
      <c r="E537" s="52" t="str">
        <f t="shared" si="37"/>
        <v/>
      </c>
      <c r="F537" s="52" t="str">
        <f t="shared" si="38"/>
        <v/>
      </c>
      <c r="G537" s="293" t="str">
        <f t="shared" si="39"/>
        <v/>
      </c>
      <c r="H537" s="293"/>
      <c r="I537" s="53"/>
      <c r="K537" s="53"/>
    </row>
    <row r="538" spans="2:11" ht="20" customHeight="1" x14ac:dyDescent="0.35">
      <c r="B538" s="50" t="str">
        <f t="shared" si="35"/>
        <v/>
      </c>
      <c r="C538" s="55" t="str" cm="1">
        <f t="array" ref="C538">IF(ROW()-ROW(B$27)+1 &gt; $D$19, "",
_xlfn.SWITCH($D$15,
  "Monthly", EDATE($D$16, ROW()-ROW(B$27)),
  "Quarterly", EDATE($D$16, 3*(ROW()-ROW(B$27))),
  "Annually", EDATE($D$16, 12*(ROW()-ROW(B$27))),
  "Semi monthly", $D$16 + (ROW()-ROW(B$27))*15,
  "Bi weekly", $D$16 + (ROW()-ROW(B$27))*14,
  $D$16 + (ROW()-ROW(B$27))*30
))</f>
        <v/>
      </c>
      <c r="D538" s="52" t="str">
        <f t="shared" si="36"/>
        <v/>
      </c>
      <c r="E538" s="52" t="str">
        <f t="shared" si="37"/>
        <v/>
      </c>
      <c r="F538" s="52" t="str">
        <f t="shared" si="38"/>
        <v/>
      </c>
      <c r="G538" s="293" t="str">
        <f t="shared" si="39"/>
        <v/>
      </c>
      <c r="H538" s="293"/>
      <c r="I538" s="53"/>
      <c r="K538" s="53"/>
    </row>
    <row r="539" spans="2:11" ht="20" customHeight="1" x14ac:dyDescent="0.35">
      <c r="B539" s="50" t="str">
        <f t="shared" ref="B539:B602" si="40">IF(ROW()-ROW(A$27)+1 &gt; $D$19, "", ROW()-ROW(A$27)+1)</f>
        <v/>
      </c>
      <c r="C539" s="55" t="str" cm="1">
        <f t="array" ref="C539">IF(ROW()-ROW(B$27)+1 &gt; $D$19, "",
_xlfn.SWITCH($D$15,
  "Monthly", EDATE($D$16, ROW()-ROW(B$27)),
  "Quarterly", EDATE($D$16, 3*(ROW()-ROW(B$27))),
  "Annually", EDATE($D$16, 12*(ROW()-ROW(B$27))),
  "Semi monthly", $D$16 + (ROW()-ROW(B$27))*15,
  "Bi weekly", $D$16 + (ROW()-ROW(B$27))*14,
  $D$16 + (ROW()-ROW(B$27))*30
))</f>
        <v/>
      </c>
      <c r="D539" s="52" t="str">
        <f t="shared" si="36"/>
        <v/>
      </c>
      <c r="E539" s="52" t="str">
        <f t="shared" si="37"/>
        <v/>
      </c>
      <c r="F539" s="52" t="str">
        <f t="shared" si="38"/>
        <v/>
      </c>
      <c r="G539" s="293" t="str">
        <f t="shared" si="39"/>
        <v/>
      </c>
      <c r="H539" s="293"/>
      <c r="I539" s="53"/>
      <c r="K539" s="53"/>
    </row>
    <row r="540" spans="2:11" ht="20" customHeight="1" x14ac:dyDescent="0.35">
      <c r="B540" s="50" t="str">
        <f t="shared" si="40"/>
        <v/>
      </c>
      <c r="C540" s="55" t="str" cm="1">
        <f t="array" ref="C540">IF(ROW()-ROW(B$27)+1 &gt; $D$19, "",
_xlfn.SWITCH($D$15,
  "Monthly", EDATE($D$16, ROW()-ROW(B$27)),
  "Quarterly", EDATE($D$16, 3*(ROW()-ROW(B$27))),
  "Annually", EDATE($D$16, 12*(ROW()-ROW(B$27))),
  "Semi monthly", $D$16 + (ROW()-ROW(B$27))*15,
  "Bi weekly", $D$16 + (ROW()-ROW(B$27))*14,
  $D$16 + (ROW()-ROW(B$27))*30
))</f>
        <v/>
      </c>
      <c r="D540" s="52" t="str">
        <f t="shared" ref="D540:D603" si="41">IF(B540="","",IF($D$8="Yes",ROUND($D$21,2),$D$21))</f>
        <v/>
      </c>
      <c r="E540" s="52" t="str">
        <f t="shared" ref="E540:E603" si="42">IF(B540="","",IF($D$7="Flat",($D$12*$D$13*$D$14)/$D$19,IF($D$8="Yes",ROUND(($G539*$D$13*$D$14)/$D$19,2),($G539*$D$13*$D$14)/$D$19)))</f>
        <v/>
      </c>
      <c r="F540" s="52" t="str">
        <f t="shared" ref="F540:F603" si="43">IF($B540="","",IF($D$7="Flat",IFERROR($D$12/$D$19,0),($D540-$E540)))</f>
        <v/>
      </c>
      <c r="G540" s="293" t="str">
        <f t="shared" ref="G540:G603" si="44">IFERROR(IF(B540="","",IF($D$8="Yes",ROUND(IF(B540=$D$19,0,ROUND($G539-$F540,2)),2),IF(B540=$D$19,0,ROUND($G539-$F540,2)))),"")</f>
        <v/>
      </c>
      <c r="H540" s="293"/>
      <c r="I540" s="53"/>
      <c r="K540" s="53"/>
    </row>
    <row r="541" spans="2:11" ht="20" customHeight="1" x14ac:dyDescent="0.35">
      <c r="B541" s="50" t="str">
        <f t="shared" si="40"/>
        <v/>
      </c>
      <c r="C541" s="55" t="str" cm="1">
        <f t="array" ref="C541">IF(ROW()-ROW(B$27)+1 &gt; $D$19, "",
_xlfn.SWITCH($D$15,
  "Monthly", EDATE($D$16, ROW()-ROW(B$27)),
  "Quarterly", EDATE($D$16, 3*(ROW()-ROW(B$27))),
  "Annually", EDATE($D$16, 12*(ROW()-ROW(B$27))),
  "Semi monthly", $D$16 + (ROW()-ROW(B$27))*15,
  "Bi weekly", $D$16 + (ROW()-ROW(B$27))*14,
  $D$16 + (ROW()-ROW(B$27))*30
))</f>
        <v/>
      </c>
      <c r="D541" s="52" t="str">
        <f t="shared" si="41"/>
        <v/>
      </c>
      <c r="E541" s="52" t="str">
        <f t="shared" si="42"/>
        <v/>
      </c>
      <c r="F541" s="52" t="str">
        <f t="shared" si="43"/>
        <v/>
      </c>
      <c r="G541" s="293" t="str">
        <f t="shared" si="44"/>
        <v/>
      </c>
      <c r="H541" s="293"/>
      <c r="I541" s="53"/>
      <c r="K541" s="53"/>
    </row>
    <row r="542" spans="2:11" ht="20" customHeight="1" x14ac:dyDescent="0.35">
      <c r="B542" s="50" t="str">
        <f t="shared" si="40"/>
        <v/>
      </c>
      <c r="C542" s="55" t="str" cm="1">
        <f t="array" ref="C542">IF(ROW()-ROW(B$27)+1 &gt; $D$19, "",
_xlfn.SWITCH($D$15,
  "Monthly", EDATE($D$16, ROW()-ROW(B$27)),
  "Quarterly", EDATE($D$16, 3*(ROW()-ROW(B$27))),
  "Annually", EDATE($D$16, 12*(ROW()-ROW(B$27))),
  "Semi monthly", $D$16 + (ROW()-ROW(B$27))*15,
  "Bi weekly", $D$16 + (ROW()-ROW(B$27))*14,
  $D$16 + (ROW()-ROW(B$27))*30
))</f>
        <v/>
      </c>
      <c r="D542" s="52" t="str">
        <f t="shared" si="41"/>
        <v/>
      </c>
      <c r="E542" s="52" t="str">
        <f t="shared" si="42"/>
        <v/>
      </c>
      <c r="F542" s="52" t="str">
        <f t="shared" si="43"/>
        <v/>
      </c>
      <c r="G542" s="293" t="str">
        <f t="shared" si="44"/>
        <v/>
      </c>
      <c r="H542" s="293"/>
      <c r="I542" s="53"/>
      <c r="K542" s="53"/>
    </row>
    <row r="543" spans="2:11" ht="20" customHeight="1" x14ac:dyDescent="0.35">
      <c r="B543" s="50" t="str">
        <f t="shared" si="40"/>
        <v/>
      </c>
      <c r="C543" s="55" t="str" cm="1">
        <f t="array" ref="C543">IF(ROW()-ROW(B$27)+1 &gt; $D$19, "",
_xlfn.SWITCH($D$15,
  "Monthly", EDATE($D$16, ROW()-ROW(B$27)),
  "Quarterly", EDATE($D$16, 3*(ROW()-ROW(B$27))),
  "Annually", EDATE($D$16, 12*(ROW()-ROW(B$27))),
  "Semi monthly", $D$16 + (ROW()-ROW(B$27))*15,
  "Bi weekly", $D$16 + (ROW()-ROW(B$27))*14,
  $D$16 + (ROW()-ROW(B$27))*30
))</f>
        <v/>
      </c>
      <c r="D543" s="52" t="str">
        <f t="shared" si="41"/>
        <v/>
      </c>
      <c r="E543" s="52" t="str">
        <f t="shared" si="42"/>
        <v/>
      </c>
      <c r="F543" s="52" t="str">
        <f t="shared" si="43"/>
        <v/>
      </c>
      <c r="G543" s="293" t="str">
        <f t="shared" si="44"/>
        <v/>
      </c>
      <c r="H543" s="293"/>
      <c r="I543" s="53"/>
      <c r="K543" s="53"/>
    </row>
    <row r="544" spans="2:11" ht="20" customHeight="1" x14ac:dyDescent="0.35">
      <c r="B544" s="50" t="str">
        <f t="shared" si="40"/>
        <v/>
      </c>
      <c r="C544" s="55" t="str" cm="1">
        <f t="array" ref="C544">IF(ROW()-ROW(B$27)+1 &gt; $D$19, "",
_xlfn.SWITCH($D$15,
  "Monthly", EDATE($D$16, ROW()-ROW(B$27)),
  "Quarterly", EDATE($D$16, 3*(ROW()-ROW(B$27))),
  "Annually", EDATE($D$16, 12*(ROW()-ROW(B$27))),
  "Semi monthly", $D$16 + (ROW()-ROW(B$27))*15,
  "Bi weekly", $D$16 + (ROW()-ROW(B$27))*14,
  $D$16 + (ROW()-ROW(B$27))*30
))</f>
        <v/>
      </c>
      <c r="D544" s="52" t="str">
        <f t="shared" si="41"/>
        <v/>
      </c>
      <c r="E544" s="52" t="str">
        <f t="shared" si="42"/>
        <v/>
      </c>
      <c r="F544" s="52" t="str">
        <f t="shared" si="43"/>
        <v/>
      </c>
      <c r="G544" s="293" t="str">
        <f t="shared" si="44"/>
        <v/>
      </c>
      <c r="H544" s="293"/>
      <c r="I544" s="53"/>
      <c r="K544" s="53"/>
    </row>
    <row r="545" spans="2:11" ht="20" customHeight="1" x14ac:dyDescent="0.35">
      <c r="B545" s="50" t="str">
        <f t="shared" si="40"/>
        <v/>
      </c>
      <c r="C545" s="55" t="str" cm="1">
        <f t="array" ref="C545">IF(ROW()-ROW(B$27)+1 &gt; $D$19, "",
_xlfn.SWITCH($D$15,
  "Monthly", EDATE($D$16, ROW()-ROW(B$27)),
  "Quarterly", EDATE($D$16, 3*(ROW()-ROW(B$27))),
  "Annually", EDATE($D$16, 12*(ROW()-ROW(B$27))),
  "Semi monthly", $D$16 + (ROW()-ROW(B$27))*15,
  "Bi weekly", $D$16 + (ROW()-ROW(B$27))*14,
  $D$16 + (ROW()-ROW(B$27))*30
))</f>
        <v/>
      </c>
      <c r="D545" s="52" t="str">
        <f t="shared" si="41"/>
        <v/>
      </c>
      <c r="E545" s="52" t="str">
        <f t="shared" si="42"/>
        <v/>
      </c>
      <c r="F545" s="52" t="str">
        <f t="shared" si="43"/>
        <v/>
      </c>
      <c r="G545" s="293" t="str">
        <f t="shared" si="44"/>
        <v/>
      </c>
      <c r="H545" s="293"/>
      <c r="I545" s="53"/>
      <c r="K545" s="53"/>
    </row>
    <row r="546" spans="2:11" ht="20" customHeight="1" x14ac:dyDescent="0.35">
      <c r="B546" s="50" t="str">
        <f t="shared" si="40"/>
        <v/>
      </c>
      <c r="C546" s="55" t="str" cm="1">
        <f t="array" ref="C546">IF(ROW()-ROW(B$27)+1 &gt; $D$19, "",
_xlfn.SWITCH($D$15,
  "Monthly", EDATE($D$16, ROW()-ROW(B$27)),
  "Quarterly", EDATE($D$16, 3*(ROW()-ROW(B$27))),
  "Annually", EDATE($D$16, 12*(ROW()-ROW(B$27))),
  "Semi monthly", $D$16 + (ROW()-ROW(B$27))*15,
  "Bi weekly", $D$16 + (ROW()-ROW(B$27))*14,
  $D$16 + (ROW()-ROW(B$27))*30
))</f>
        <v/>
      </c>
      <c r="D546" s="52" t="str">
        <f t="shared" si="41"/>
        <v/>
      </c>
      <c r="E546" s="52" t="str">
        <f t="shared" si="42"/>
        <v/>
      </c>
      <c r="F546" s="52" t="str">
        <f t="shared" si="43"/>
        <v/>
      </c>
      <c r="G546" s="293" t="str">
        <f t="shared" si="44"/>
        <v/>
      </c>
      <c r="H546" s="293"/>
      <c r="I546" s="53"/>
      <c r="K546" s="53"/>
    </row>
    <row r="547" spans="2:11" ht="20" customHeight="1" x14ac:dyDescent="0.35">
      <c r="B547" s="50" t="str">
        <f t="shared" si="40"/>
        <v/>
      </c>
      <c r="C547" s="55" t="str" cm="1">
        <f t="array" ref="C547">IF(ROW()-ROW(B$27)+1 &gt; $D$19, "",
_xlfn.SWITCH($D$15,
  "Monthly", EDATE($D$16, ROW()-ROW(B$27)),
  "Quarterly", EDATE($D$16, 3*(ROW()-ROW(B$27))),
  "Annually", EDATE($D$16, 12*(ROW()-ROW(B$27))),
  "Semi monthly", $D$16 + (ROW()-ROW(B$27))*15,
  "Bi weekly", $D$16 + (ROW()-ROW(B$27))*14,
  $D$16 + (ROW()-ROW(B$27))*30
))</f>
        <v/>
      </c>
      <c r="D547" s="52" t="str">
        <f t="shared" si="41"/>
        <v/>
      </c>
      <c r="E547" s="52" t="str">
        <f t="shared" si="42"/>
        <v/>
      </c>
      <c r="F547" s="52" t="str">
        <f t="shared" si="43"/>
        <v/>
      </c>
      <c r="G547" s="293" t="str">
        <f t="shared" si="44"/>
        <v/>
      </c>
      <c r="H547" s="293"/>
      <c r="I547" s="53"/>
      <c r="K547" s="53"/>
    </row>
    <row r="548" spans="2:11" ht="20" customHeight="1" x14ac:dyDescent="0.35">
      <c r="B548" s="50" t="str">
        <f t="shared" si="40"/>
        <v/>
      </c>
      <c r="C548" s="55" t="str" cm="1">
        <f t="array" ref="C548">IF(ROW()-ROW(B$27)+1 &gt; $D$19, "",
_xlfn.SWITCH($D$15,
  "Monthly", EDATE($D$16, ROW()-ROW(B$27)),
  "Quarterly", EDATE($D$16, 3*(ROW()-ROW(B$27))),
  "Annually", EDATE($D$16, 12*(ROW()-ROW(B$27))),
  "Semi monthly", $D$16 + (ROW()-ROW(B$27))*15,
  "Bi weekly", $D$16 + (ROW()-ROW(B$27))*14,
  $D$16 + (ROW()-ROW(B$27))*30
))</f>
        <v/>
      </c>
      <c r="D548" s="52" t="str">
        <f t="shared" si="41"/>
        <v/>
      </c>
      <c r="E548" s="52" t="str">
        <f t="shared" si="42"/>
        <v/>
      </c>
      <c r="F548" s="52" t="str">
        <f t="shared" si="43"/>
        <v/>
      </c>
      <c r="G548" s="293" t="str">
        <f t="shared" si="44"/>
        <v/>
      </c>
      <c r="H548" s="293"/>
      <c r="I548" s="53"/>
      <c r="K548" s="53"/>
    </row>
    <row r="549" spans="2:11" ht="20" customHeight="1" x14ac:dyDescent="0.35">
      <c r="B549" s="50" t="str">
        <f t="shared" si="40"/>
        <v/>
      </c>
      <c r="C549" s="55" t="str" cm="1">
        <f t="array" ref="C549">IF(ROW()-ROW(B$27)+1 &gt; $D$19, "",
_xlfn.SWITCH($D$15,
  "Monthly", EDATE($D$16, ROW()-ROW(B$27)),
  "Quarterly", EDATE($D$16, 3*(ROW()-ROW(B$27))),
  "Annually", EDATE($D$16, 12*(ROW()-ROW(B$27))),
  "Semi monthly", $D$16 + (ROW()-ROW(B$27))*15,
  "Bi weekly", $D$16 + (ROW()-ROW(B$27))*14,
  $D$16 + (ROW()-ROW(B$27))*30
))</f>
        <v/>
      </c>
      <c r="D549" s="52" t="str">
        <f t="shared" si="41"/>
        <v/>
      </c>
      <c r="E549" s="52" t="str">
        <f t="shared" si="42"/>
        <v/>
      </c>
      <c r="F549" s="52" t="str">
        <f t="shared" si="43"/>
        <v/>
      </c>
      <c r="G549" s="293" t="str">
        <f t="shared" si="44"/>
        <v/>
      </c>
      <c r="H549" s="293"/>
      <c r="I549" s="53"/>
      <c r="K549" s="53"/>
    </row>
    <row r="550" spans="2:11" ht="20" customHeight="1" x14ac:dyDescent="0.35">
      <c r="B550" s="50" t="str">
        <f t="shared" si="40"/>
        <v/>
      </c>
      <c r="C550" s="55" t="str" cm="1">
        <f t="array" ref="C550">IF(ROW()-ROW(B$27)+1 &gt; $D$19, "",
_xlfn.SWITCH($D$15,
  "Monthly", EDATE($D$16, ROW()-ROW(B$27)),
  "Quarterly", EDATE($D$16, 3*(ROW()-ROW(B$27))),
  "Annually", EDATE($D$16, 12*(ROW()-ROW(B$27))),
  "Semi monthly", $D$16 + (ROW()-ROW(B$27))*15,
  "Bi weekly", $D$16 + (ROW()-ROW(B$27))*14,
  $D$16 + (ROW()-ROW(B$27))*30
))</f>
        <v/>
      </c>
      <c r="D550" s="52" t="str">
        <f t="shared" si="41"/>
        <v/>
      </c>
      <c r="E550" s="52" t="str">
        <f t="shared" si="42"/>
        <v/>
      </c>
      <c r="F550" s="52" t="str">
        <f t="shared" si="43"/>
        <v/>
      </c>
      <c r="G550" s="293" t="str">
        <f t="shared" si="44"/>
        <v/>
      </c>
      <c r="H550" s="293"/>
      <c r="I550" s="53"/>
      <c r="K550" s="53"/>
    </row>
    <row r="551" spans="2:11" ht="20" customHeight="1" x14ac:dyDescent="0.35">
      <c r="B551" s="50" t="str">
        <f t="shared" si="40"/>
        <v/>
      </c>
      <c r="C551" s="55" t="str" cm="1">
        <f t="array" ref="C551">IF(ROW()-ROW(B$27)+1 &gt; $D$19, "",
_xlfn.SWITCH($D$15,
  "Monthly", EDATE($D$16, ROW()-ROW(B$27)),
  "Quarterly", EDATE($D$16, 3*(ROW()-ROW(B$27))),
  "Annually", EDATE($D$16, 12*(ROW()-ROW(B$27))),
  "Semi monthly", $D$16 + (ROW()-ROW(B$27))*15,
  "Bi weekly", $D$16 + (ROW()-ROW(B$27))*14,
  $D$16 + (ROW()-ROW(B$27))*30
))</f>
        <v/>
      </c>
      <c r="D551" s="52" t="str">
        <f t="shared" si="41"/>
        <v/>
      </c>
      <c r="E551" s="52" t="str">
        <f t="shared" si="42"/>
        <v/>
      </c>
      <c r="F551" s="52" t="str">
        <f t="shared" si="43"/>
        <v/>
      </c>
      <c r="G551" s="293" t="str">
        <f t="shared" si="44"/>
        <v/>
      </c>
      <c r="H551" s="293"/>
      <c r="I551" s="53"/>
      <c r="K551" s="53"/>
    </row>
    <row r="552" spans="2:11" ht="20" customHeight="1" x14ac:dyDescent="0.35">
      <c r="B552" s="50" t="str">
        <f t="shared" si="40"/>
        <v/>
      </c>
      <c r="C552" s="55" t="str" cm="1">
        <f t="array" ref="C552">IF(ROW()-ROW(B$27)+1 &gt; $D$19, "",
_xlfn.SWITCH($D$15,
  "Monthly", EDATE($D$16, ROW()-ROW(B$27)),
  "Quarterly", EDATE($D$16, 3*(ROW()-ROW(B$27))),
  "Annually", EDATE($D$16, 12*(ROW()-ROW(B$27))),
  "Semi monthly", $D$16 + (ROW()-ROW(B$27))*15,
  "Bi weekly", $D$16 + (ROW()-ROW(B$27))*14,
  $D$16 + (ROW()-ROW(B$27))*30
))</f>
        <v/>
      </c>
      <c r="D552" s="52" t="str">
        <f t="shared" si="41"/>
        <v/>
      </c>
      <c r="E552" s="52" t="str">
        <f t="shared" si="42"/>
        <v/>
      </c>
      <c r="F552" s="52" t="str">
        <f t="shared" si="43"/>
        <v/>
      </c>
      <c r="G552" s="293" t="str">
        <f t="shared" si="44"/>
        <v/>
      </c>
      <c r="H552" s="293"/>
      <c r="I552" s="53"/>
      <c r="K552" s="53"/>
    </row>
    <row r="553" spans="2:11" ht="20" customHeight="1" x14ac:dyDescent="0.35">
      <c r="B553" s="50" t="str">
        <f t="shared" si="40"/>
        <v/>
      </c>
      <c r="C553" s="55" t="str" cm="1">
        <f t="array" ref="C553">IF(ROW()-ROW(B$27)+1 &gt; $D$19, "",
_xlfn.SWITCH($D$15,
  "Monthly", EDATE($D$16, ROW()-ROW(B$27)),
  "Quarterly", EDATE($D$16, 3*(ROW()-ROW(B$27))),
  "Annually", EDATE($D$16, 12*(ROW()-ROW(B$27))),
  "Semi monthly", $D$16 + (ROW()-ROW(B$27))*15,
  "Bi weekly", $D$16 + (ROW()-ROW(B$27))*14,
  $D$16 + (ROW()-ROW(B$27))*30
))</f>
        <v/>
      </c>
      <c r="D553" s="52" t="str">
        <f t="shared" si="41"/>
        <v/>
      </c>
      <c r="E553" s="52" t="str">
        <f t="shared" si="42"/>
        <v/>
      </c>
      <c r="F553" s="52" t="str">
        <f t="shared" si="43"/>
        <v/>
      </c>
      <c r="G553" s="293" t="str">
        <f t="shared" si="44"/>
        <v/>
      </c>
      <c r="H553" s="293"/>
      <c r="I553" s="53"/>
      <c r="K553" s="53"/>
    </row>
    <row r="554" spans="2:11" ht="20" customHeight="1" x14ac:dyDescent="0.35">
      <c r="B554" s="50" t="str">
        <f t="shared" si="40"/>
        <v/>
      </c>
      <c r="C554" s="55" t="str" cm="1">
        <f t="array" ref="C554">IF(ROW()-ROW(B$27)+1 &gt; $D$19, "",
_xlfn.SWITCH($D$15,
  "Monthly", EDATE($D$16, ROW()-ROW(B$27)),
  "Quarterly", EDATE($D$16, 3*(ROW()-ROW(B$27))),
  "Annually", EDATE($D$16, 12*(ROW()-ROW(B$27))),
  "Semi monthly", $D$16 + (ROW()-ROW(B$27))*15,
  "Bi weekly", $D$16 + (ROW()-ROW(B$27))*14,
  $D$16 + (ROW()-ROW(B$27))*30
))</f>
        <v/>
      </c>
      <c r="D554" s="52" t="str">
        <f t="shared" si="41"/>
        <v/>
      </c>
      <c r="E554" s="52" t="str">
        <f t="shared" si="42"/>
        <v/>
      </c>
      <c r="F554" s="52" t="str">
        <f t="shared" si="43"/>
        <v/>
      </c>
      <c r="G554" s="293" t="str">
        <f t="shared" si="44"/>
        <v/>
      </c>
      <c r="H554" s="293"/>
      <c r="I554" s="53"/>
      <c r="K554" s="53"/>
    </row>
    <row r="555" spans="2:11" ht="20" customHeight="1" x14ac:dyDescent="0.35">
      <c r="B555" s="50" t="str">
        <f t="shared" si="40"/>
        <v/>
      </c>
      <c r="C555" s="55" t="str" cm="1">
        <f t="array" ref="C555">IF(ROW()-ROW(B$27)+1 &gt; $D$19, "",
_xlfn.SWITCH($D$15,
  "Monthly", EDATE($D$16, ROW()-ROW(B$27)),
  "Quarterly", EDATE($D$16, 3*(ROW()-ROW(B$27))),
  "Annually", EDATE($D$16, 12*(ROW()-ROW(B$27))),
  "Semi monthly", $D$16 + (ROW()-ROW(B$27))*15,
  "Bi weekly", $D$16 + (ROW()-ROW(B$27))*14,
  $D$16 + (ROW()-ROW(B$27))*30
))</f>
        <v/>
      </c>
      <c r="D555" s="52" t="str">
        <f t="shared" si="41"/>
        <v/>
      </c>
      <c r="E555" s="52" t="str">
        <f t="shared" si="42"/>
        <v/>
      </c>
      <c r="F555" s="52" t="str">
        <f t="shared" si="43"/>
        <v/>
      </c>
      <c r="G555" s="293" t="str">
        <f t="shared" si="44"/>
        <v/>
      </c>
      <c r="H555" s="293"/>
      <c r="I555" s="53"/>
      <c r="K555" s="53"/>
    </row>
    <row r="556" spans="2:11" ht="20" customHeight="1" x14ac:dyDescent="0.35">
      <c r="B556" s="50" t="str">
        <f t="shared" si="40"/>
        <v/>
      </c>
      <c r="C556" s="55" t="str" cm="1">
        <f t="array" ref="C556">IF(ROW()-ROW(B$27)+1 &gt; $D$19, "",
_xlfn.SWITCH($D$15,
  "Monthly", EDATE($D$16, ROW()-ROW(B$27)),
  "Quarterly", EDATE($D$16, 3*(ROW()-ROW(B$27))),
  "Annually", EDATE($D$16, 12*(ROW()-ROW(B$27))),
  "Semi monthly", $D$16 + (ROW()-ROW(B$27))*15,
  "Bi weekly", $D$16 + (ROW()-ROW(B$27))*14,
  $D$16 + (ROW()-ROW(B$27))*30
))</f>
        <v/>
      </c>
      <c r="D556" s="52" t="str">
        <f t="shared" si="41"/>
        <v/>
      </c>
      <c r="E556" s="52" t="str">
        <f t="shared" si="42"/>
        <v/>
      </c>
      <c r="F556" s="52" t="str">
        <f t="shared" si="43"/>
        <v/>
      </c>
      <c r="G556" s="293" t="str">
        <f t="shared" si="44"/>
        <v/>
      </c>
      <c r="H556" s="293"/>
      <c r="I556" s="53"/>
      <c r="K556" s="53"/>
    </row>
    <row r="557" spans="2:11" ht="20" customHeight="1" x14ac:dyDescent="0.35">
      <c r="B557" s="50" t="str">
        <f t="shared" si="40"/>
        <v/>
      </c>
      <c r="C557" s="55" t="str" cm="1">
        <f t="array" ref="C557">IF(ROW()-ROW(B$27)+1 &gt; $D$19, "",
_xlfn.SWITCH($D$15,
  "Monthly", EDATE($D$16, ROW()-ROW(B$27)),
  "Quarterly", EDATE($D$16, 3*(ROW()-ROW(B$27))),
  "Annually", EDATE($D$16, 12*(ROW()-ROW(B$27))),
  "Semi monthly", $D$16 + (ROW()-ROW(B$27))*15,
  "Bi weekly", $D$16 + (ROW()-ROW(B$27))*14,
  $D$16 + (ROW()-ROW(B$27))*30
))</f>
        <v/>
      </c>
      <c r="D557" s="52" t="str">
        <f t="shared" si="41"/>
        <v/>
      </c>
      <c r="E557" s="52" t="str">
        <f t="shared" si="42"/>
        <v/>
      </c>
      <c r="F557" s="52" t="str">
        <f t="shared" si="43"/>
        <v/>
      </c>
      <c r="G557" s="293" t="str">
        <f t="shared" si="44"/>
        <v/>
      </c>
      <c r="H557" s="293"/>
      <c r="I557" s="53"/>
      <c r="K557" s="53"/>
    </row>
    <row r="558" spans="2:11" ht="20" customHeight="1" x14ac:dyDescent="0.35">
      <c r="B558" s="50" t="str">
        <f t="shared" si="40"/>
        <v/>
      </c>
      <c r="C558" s="55" t="str" cm="1">
        <f t="array" ref="C558">IF(ROW()-ROW(B$27)+1 &gt; $D$19, "",
_xlfn.SWITCH($D$15,
  "Monthly", EDATE($D$16, ROW()-ROW(B$27)),
  "Quarterly", EDATE($D$16, 3*(ROW()-ROW(B$27))),
  "Annually", EDATE($D$16, 12*(ROW()-ROW(B$27))),
  "Semi monthly", $D$16 + (ROW()-ROW(B$27))*15,
  "Bi weekly", $D$16 + (ROW()-ROW(B$27))*14,
  $D$16 + (ROW()-ROW(B$27))*30
))</f>
        <v/>
      </c>
      <c r="D558" s="52" t="str">
        <f t="shared" si="41"/>
        <v/>
      </c>
      <c r="E558" s="52" t="str">
        <f t="shared" si="42"/>
        <v/>
      </c>
      <c r="F558" s="52" t="str">
        <f t="shared" si="43"/>
        <v/>
      </c>
      <c r="G558" s="293" t="str">
        <f t="shared" si="44"/>
        <v/>
      </c>
      <c r="H558" s="293"/>
      <c r="I558" s="53"/>
      <c r="K558" s="53"/>
    </row>
    <row r="559" spans="2:11" ht="20" customHeight="1" x14ac:dyDescent="0.35">
      <c r="B559" s="50" t="str">
        <f t="shared" si="40"/>
        <v/>
      </c>
      <c r="C559" s="55" t="str" cm="1">
        <f t="array" ref="C559">IF(ROW()-ROW(B$27)+1 &gt; $D$19, "",
_xlfn.SWITCH($D$15,
  "Monthly", EDATE($D$16, ROW()-ROW(B$27)),
  "Quarterly", EDATE($D$16, 3*(ROW()-ROW(B$27))),
  "Annually", EDATE($D$16, 12*(ROW()-ROW(B$27))),
  "Semi monthly", $D$16 + (ROW()-ROW(B$27))*15,
  "Bi weekly", $D$16 + (ROW()-ROW(B$27))*14,
  $D$16 + (ROW()-ROW(B$27))*30
))</f>
        <v/>
      </c>
      <c r="D559" s="52" t="str">
        <f t="shared" si="41"/>
        <v/>
      </c>
      <c r="E559" s="52" t="str">
        <f t="shared" si="42"/>
        <v/>
      </c>
      <c r="F559" s="52" t="str">
        <f t="shared" si="43"/>
        <v/>
      </c>
      <c r="G559" s="293" t="str">
        <f t="shared" si="44"/>
        <v/>
      </c>
      <c r="H559" s="293"/>
      <c r="I559" s="53"/>
      <c r="K559" s="53"/>
    </row>
    <row r="560" spans="2:11" ht="20" customHeight="1" x14ac:dyDescent="0.35">
      <c r="B560" s="50" t="str">
        <f t="shared" si="40"/>
        <v/>
      </c>
      <c r="C560" s="55" t="str" cm="1">
        <f t="array" ref="C560">IF(ROW()-ROW(B$27)+1 &gt; $D$19, "",
_xlfn.SWITCH($D$15,
  "Monthly", EDATE($D$16, ROW()-ROW(B$27)),
  "Quarterly", EDATE($D$16, 3*(ROW()-ROW(B$27))),
  "Annually", EDATE($D$16, 12*(ROW()-ROW(B$27))),
  "Semi monthly", $D$16 + (ROW()-ROW(B$27))*15,
  "Bi weekly", $D$16 + (ROW()-ROW(B$27))*14,
  $D$16 + (ROW()-ROW(B$27))*30
))</f>
        <v/>
      </c>
      <c r="D560" s="52" t="str">
        <f t="shared" si="41"/>
        <v/>
      </c>
      <c r="E560" s="52" t="str">
        <f t="shared" si="42"/>
        <v/>
      </c>
      <c r="F560" s="52" t="str">
        <f t="shared" si="43"/>
        <v/>
      </c>
      <c r="G560" s="293" t="str">
        <f t="shared" si="44"/>
        <v/>
      </c>
      <c r="H560" s="293"/>
      <c r="I560" s="53"/>
      <c r="K560" s="53"/>
    </row>
    <row r="561" spans="2:11" ht="20" customHeight="1" x14ac:dyDescent="0.35">
      <c r="B561" s="50" t="str">
        <f t="shared" si="40"/>
        <v/>
      </c>
      <c r="C561" s="55" t="str" cm="1">
        <f t="array" ref="C561">IF(ROW()-ROW(B$27)+1 &gt; $D$19, "",
_xlfn.SWITCH($D$15,
  "Monthly", EDATE($D$16, ROW()-ROW(B$27)),
  "Quarterly", EDATE($D$16, 3*(ROW()-ROW(B$27))),
  "Annually", EDATE($D$16, 12*(ROW()-ROW(B$27))),
  "Semi monthly", $D$16 + (ROW()-ROW(B$27))*15,
  "Bi weekly", $D$16 + (ROW()-ROW(B$27))*14,
  $D$16 + (ROW()-ROW(B$27))*30
))</f>
        <v/>
      </c>
      <c r="D561" s="52" t="str">
        <f t="shared" si="41"/>
        <v/>
      </c>
      <c r="E561" s="52" t="str">
        <f t="shared" si="42"/>
        <v/>
      </c>
      <c r="F561" s="52" t="str">
        <f t="shared" si="43"/>
        <v/>
      </c>
      <c r="G561" s="293" t="str">
        <f t="shared" si="44"/>
        <v/>
      </c>
      <c r="H561" s="293"/>
      <c r="I561" s="53"/>
      <c r="K561" s="53"/>
    </row>
    <row r="562" spans="2:11" ht="20" customHeight="1" x14ac:dyDescent="0.35">
      <c r="B562" s="50" t="str">
        <f t="shared" si="40"/>
        <v/>
      </c>
      <c r="C562" s="55" t="str" cm="1">
        <f t="array" ref="C562">IF(ROW()-ROW(B$27)+1 &gt; $D$19, "",
_xlfn.SWITCH($D$15,
  "Monthly", EDATE($D$16, ROW()-ROW(B$27)),
  "Quarterly", EDATE($D$16, 3*(ROW()-ROW(B$27))),
  "Annually", EDATE($D$16, 12*(ROW()-ROW(B$27))),
  "Semi monthly", $D$16 + (ROW()-ROW(B$27))*15,
  "Bi weekly", $D$16 + (ROW()-ROW(B$27))*14,
  $D$16 + (ROW()-ROW(B$27))*30
))</f>
        <v/>
      </c>
      <c r="D562" s="52" t="str">
        <f t="shared" si="41"/>
        <v/>
      </c>
      <c r="E562" s="52" t="str">
        <f t="shared" si="42"/>
        <v/>
      </c>
      <c r="F562" s="52" t="str">
        <f t="shared" si="43"/>
        <v/>
      </c>
      <c r="G562" s="293" t="str">
        <f t="shared" si="44"/>
        <v/>
      </c>
      <c r="H562" s="293"/>
      <c r="I562" s="53"/>
      <c r="K562" s="53"/>
    </row>
    <row r="563" spans="2:11" ht="20" customHeight="1" x14ac:dyDescent="0.35">
      <c r="B563" s="50" t="str">
        <f t="shared" si="40"/>
        <v/>
      </c>
      <c r="C563" s="55" t="str" cm="1">
        <f t="array" ref="C563">IF(ROW()-ROW(B$27)+1 &gt; $D$19, "",
_xlfn.SWITCH($D$15,
  "Monthly", EDATE($D$16, ROW()-ROW(B$27)),
  "Quarterly", EDATE($D$16, 3*(ROW()-ROW(B$27))),
  "Annually", EDATE($D$16, 12*(ROW()-ROW(B$27))),
  "Semi monthly", $D$16 + (ROW()-ROW(B$27))*15,
  "Bi weekly", $D$16 + (ROW()-ROW(B$27))*14,
  $D$16 + (ROW()-ROW(B$27))*30
))</f>
        <v/>
      </c>
      <c r="D563" s="52" t="str">
        <f t="shared" si="41"/>
        <v/>
      </c>
      <c r="E563" s="52" t="str">
        <f t="shared" si="42"/>
        <v/>
      </c>
      <c r="F563" s="52" t="str">
        <f t="shared" si="43"/>
        <v/>
      </c>
      <c r="G563" s="293" t="str">
        <f t="shared" si="44"/>
        <v/>
      </c>
      <c r="H563" s="293"/>
      <c r="I563" s="53"/>
      <c r="K563" s="53"/>
    </row>
    <row r="564" spans="2:11" ht="20" customHeight="1" x14ac:dyDescent="0.35">
      <c r="B564" s="50" t="str">
        <f t="shared" si="40"/>
        <v/>
      </c>
      <c r="C564" s="55" t="str" cm="1">
        <f t="array" ref="C564">IF(ROW()-ROW(B$27)+1 &gt; $D$19, "",
_xlfn.SWITCH($D$15,
  "Monthly", EDATE($D$16, ROW()-ROW(B$27)),
  "Quarterly", EDATE($D$16, 3*(ROW()-ROW(B$27))),
  "Annually", EDATE($D$16, 12*(ROW()-ROW(B$27))),
  "Semi monthly", $D$16 + (ROW()-ROW(B$27))*15,
  "Bi weekly", $D$16 + (ROW()-ROW(B$27))*14,
  $D$16 + (ROW()-ROW(B$27))*30
))</f>
        <v/>
      </c>
      <c r="D564" s="52" t="str">
        <f t="shared" si="41"/>
        <v/>
      </c>
      <c r="E564" s="52" t="str">
        <f t="shared" si="42"/>
        <v/>
      </c>
      <c r="F564" s="52" t="str">
        <f t="shared" si="43"/>
        <v/>
      </c>
      <c r="G564" s="293" t="str">
        <f t="shared" si="44"/>
        <v/>
      </c>
      <c r="H564" s="293"/>
      <c r="I564" s="53"/>
      <c r="K564" s="53"/>
    </row>
    <row r="565" spans="2:11" ht="20" customHeight="1" x14ac:dyDescent="0.35">
      <c r="B565" s="50" t="str">
        <f t="shared" si="40"/>
        <v/>
      </c>
      <c r="C565" s="55" t="str" cm="1">
        <f t="array" ref="C565">IF(ROW()-ROW(B$27)+1 &gt; $D$19, "",
_xlfn.SWITCH($D$15,
  "Monthly", EDATE($D$16, ROW()-ROW(B$27)),
  "Quarterly", EDATE($D$16, 3*(ROW()-ROW(B$27))),
  "Annually", EDATE($D$16, 12*(ROW()-ROW(B$27))),
  "Semi monthly", $D$16 + (ROW()-ROW(B$27))*15,
  "Bi weekly", $D$16 + (ROW()-ROW(B$27))*14,
  $D$16 + (ROW()-ROW(B$27))*30
))</f>
        <v/>
      </c>
      <c r="D565" s="52" t="str">
        <f t="shared" si="41"/>
        <v/>
      </c>
      <c r="E565" s="52" t="str">
        <f t="shared" si="42"/>
        <v/>
      </c>
      <c r="F565" s="52" t="str">
        <f t="shared" si="43"/>
        <v/>
      </c>
      <c r="G565" s="293" t="str">
        <f t="shared" si="44"/>
        <v/>
      </c>
      <c r="H565" s="293"/>
      <c r="I565" s="53"/>
      <c r="K565" s="53"/>
    </row>
    <row r="566" spans="2:11" ht="20" customHeight="1" x14ac:dyDescent="0.35">
      <c r="B566" s="50" t="str">
        <f t="shared" si="40"/>
        <v/>
      </c>
      <c r="C566" s="55" t="str" cm="1">
        <f t="array" ref="C566">IF(ROW()-ROW(B$27)+1 &gt; $D$19, "",
_xlfn.SWITCH($D$15,
  "Monthly", EDATE($D$16, ROW()-ROW(B$27)),
  "Quarterly", EDATE($D$16, 3*(ROW()-ROW(B$27))),
  "Annually", EDATE($D$16, 12*(ROW()-ROW(B$27))),
  "Semi monthly", $D$16 + (ROW()-ROW(B$27))*15,
  "Bi weekly", $D$16 + (ROW()-ROW(B$27))*14,
  $D$16 + (ROW()-ROW(B$27))*30
))</f>
        <v/>
      </c>
      <c r="D566" s="52" t="str">
        <f t="shared" si="41"/>
        <v/>
      </c>
      <c r="E566" s="52" t="str">
        <f t="shared" si="42"/>
        <v/>
      </c>
      <c r="F566" s="52" t="str">
        <f t="shared" si="43"/>
        <v/>
      </c>
      <c r="G566" s="293" t="str">
        <f t="shared" si="44"/>
        <v/>
      </c>
      <c r="H566" s="293"/>
      <c r="I566" s="53"/>
      <c r="K566" s="53"/>
    </row>
    <row r="567" spans="2:11" ht="20" customHeight="1" x14ac:dyDescent="0.35">
      <c r="B567" s="50" t="str">
        <f t="shared" si="40"/>
        <v/>
      </c>
      <c r="C567" s="55" t="str" cm="1">
        <f t="array" ref="C567">IF(ROW()-ROW(B$27)+1 &gt; $D$19, "",
_xlfn.SWITCH($D$15,
  "Monthly", EDATE($D$16, ROW()-ROW(B$27)),
  "Quarterly", EDATE($D$16, 3*(ROW()-ROW(B$27))),
  "Annually", EDATE($D$16, 12*(ROW()-ROW(B$27))),
  "Semi monthly", $D$16 + (ROW()-ROW(B$27))*15,
  "Bi weekly", $D$16 + (ROW()-ROW(B$27))*14,
  $D$16 + (ROW()-ROW(B$27))*30
))</f>
        <v/>
      </c>
      <c r="D567" s="52" t="str">
        <f t="shared" si="41"/>
        <v/>
      </c>
      <c r="E567" s="52" t="str">
        <f t="shared" si="42"/>
        <v/>
      </c>
      <c r="F567" s="52" t="str">
        <f t="shared" si="43"/>
        <v/>
      </c>
      <c r="G567" s="293" t="str">
        <f t="shared" si="44"/>
        <v/>
      </c>
      <c r="H567" s="293"/>
      <c r="I567" s="53"/>
      <c r="K567" s="53"/>
    </row>
    <row r="568" spans="2:11" ht="20" customHeight="1" x14ac:dyDescent="0.35">
      <c r="B568" s="50" t="str">
        <f t="shared" si="40"/>
        <v/>
      </c>
      <c r="C568" s="55" t="str" cm="1">
        <f t="array" ref="C568">IF(ROW()-ROW(B$27)+1 &gt; $D$19, "",
_xlfn.SWITCH($D$15,
  "Monthly", EDATE($D$16, ROW()-ROW(B$27)),
  "Quarterly", EDATE($D$16, 3*(ROW()-ROW(B$27))),
  "Annually", EDATE($D$16, 12*(ROW()-ROW(B$27))),
  "Semi monthly", $D$16 + (ROW()-ROW(B$27))*15,
  "Bi weekly", $D$16 + (ROW()-ROW(B$27))*14,
  $D$16 + (ROW()-ROW(B$27))*30
))</f>
        <v/>
      </c>
      <c r="D568" s="52" t="str">
        <f t="shared" si="41"/>
        <v/>
      </c>
      <c r="E568" s="52" t="str">
        <f t="shared" si="42"/>
        <v/>
      </c>
      <c r="F568" s="52" t="str">
        <f t="shared" si="43"/>
        <v/>
      </c>
      <c r="G568" s="293" t="str">
        <f t="shared" si="44"/>
        <v/>
      </c>
      <c r="H568" s="293"/>
      <c r="I568" s="53"/>
      <c r="K568" s="53"/>
    </row>
    <row r="569" spans="2:11" ht="20" customHeight="1" x14ac:dyDescent="0.35">
      <c r="B569" s="50" t="str">
        <f t="shared" si="40"/>
        <v/>
      </c>
      <c r="C569" s="55" t="str" cm="1">
        <f t="array" ref="C569">IF(ROW()-ROW(B$27)+1 &gt; $D$19, "",
_xlfn.SWITCH($D$15,
  "Monthly", EDATE($D$16, ROW()-ROW(B$27)),
  "Quarterly", EDATE($D$16, 3*(ROW()-ROW(B$27))),
  "Annually", EDATE($D$16, 12*(ROW()-ROW(B$27))),
  "Semi monthly", $D$16 + (ROW()-ROW(B$27))*15,
  "Bi weekly", $D$16 + (ROW()-ROW(B$27))*14,
  $D$16 + (ROW()-ROW(B$27))*30
))</f>
        <v/>
      </c>
      <c r="D569" s="52" t="str">
        <f t="shared" si="41"/>
        <v/>
      </c>
      <c r="E569" s="52" t="str">
        <f t="shared" si="42"/>
        <v/>
      </c>
      <c r="F569" s="52" t="str">
        <f t="shared" si="43"/>
        <v/>
      </c>
      <c r="G569" s="293" t="str">
        <f t="shared" si="44"/>
        <v/>
      </c>
      <c r="H569" s="293"/>
      <c r="I569" s="53"/>
      <c r="K569" s="53"/>
    </row>
    <row r="570" spans="2:11" ht="20" customHeight="1" x14ac:dyDescent="0.35">
      <c r="B570" s="50" t="str">
        <f t="shared" si="40"/>
        <v/>
      </c>
      <c r="C570" s="55" t="str" cm="1">
        <f t="array" ref="C570">IF(ROW()-ROW(B$27)+1 &gt; $D$19, "",
_xlfn.SWITCH($D$15,
  "Monthly", EDATE($D$16, ROW()-ROW(B$27)),
  "Quarterly", EDATE($D$16, 3*(ROW()-ROW(B$27))),
  "Annually", EDATE($D$16, 12*(ROW()-ROW(B$27))),
  "Semi monthly", $D$16 + (ROW()-ROW(B$27))*15,
  "Bi weekly", $D$16 + (ROW()-ROW(B$27))*14,
  $D$16 + (ROW()-ROW(B$27))*30
))</f>
        <v/>
      </c>
      <c r="D570" s="52" t="str">
        <f t="shared" si="41"/>
        <v/>
      </c>
      <c r="E570" s="52" t="str">
        <f t="shared" si="42"/>
        <v/>
      </c>
      <c r="F570" s="52" t="str">
        <f t="shared" si="43"/>
        <v/>
      </c>
      <c r="G570" s="293" t="str">
        <f t="shared" si="44"/>
        <v/>
      </c>
      <c r="H570" s="293"/>
      <c r="I570" s="53"/>
      <c r="K570" s="53"/>
    </row>
    <row r="571" spans="2:11" ht="20" customHeight="1" x14ac:dyDescent="0.35">
      <c r="B571" s="50" t="str">
        <f t="shared" si="40"/>
        <v/>
      </c>
      <c r="C571" s="55" t="str" cm="1">
        <f t="array" ref="C571">IF(ROW()-ROW(B$27)+1 &gt; $D$19, "",
_xlfn.SWITCH($D$15,
  "Monthly", EDATE($D$16, ROW()-ROW(B$27)),
  "Quarterly", EDATE($D$16, 3*(ROW()-ROW(B$27))),
  "Annually", EDATE($D$16, 12*(ROW()-ROW(B$27))),
  "Semi monthly", $D$16 + (ROW()-ROW(B$27))*15,
  "Bi weekly", $D$16 + (ROW()-ROW(B$27))*14,
  $D$16 + (ROW()-ROW(B$27))*30
))</f>
        <v/>
      </c>
      <c r="D571" s="52" t="str">
        <f t="shared" si="41"/>
        <v/>
      </c>
      <c r="E571" s="52" t="str">
        <f t="shared" si="42"/>
        <v/>
      </c>
      <c r="F571" s="52" t="str">
        <f t="shared" si="43"/>
        <v/>
      </c>
      <c r="G571" s="293" t="str">
        <f t="shared" si="44"/>
        <v/>
      </c>
      <c r="H571" s="293"/>
      <c r="I571" s="53"/>
      <c r="K571" s="53"/>
    </row>
    <row r="572" spans="2:11" ht="20" customHeight="1" x14ac:dyDescent="0.35">
      <c r="B572" s="50" t="str">
        <f t="shared" si="40"/>
        <v/>
      </c>
      <c r="C572" s="55" t="str" cm="1">
        <f t="array" ref="C572">IF(ROW()-ROW(B$27)+1 &gt; $D$19, "",
_xlfn.SWITCH($D$15,
  "Monthly", EDATE($D$16, ROW()-ROW(B$27)),
  "Quarterly", EDATE($D$16, 3*(ROW()-ROW(B$27))),
  "Annually", EDATE($D$16, 12*(ROW()-ROW(B$27))),
  "Semi monthly", $D$16 + (ROW()-ROW(B$27))*15,
  "Bi weekly", $D$16 + (ROW()-ROW(B$27))*14,
  $D$16 + (ROW()-ROW(B$27))*30
))</f>
        <v/>
      </c>
      <c r="D572" s="52" t="str">
        <f t="shared" si="41"/>
        <v/>
      </c>
      <c r="E572" s="52" t="str">
        <f t="shared" si="42"/>
        <v/>
      </c>
      <c r="F572" s="52" t="str">
        <f t="shared" si="43"/>
        <v/>
      </c>
      <c r="G572" s="293" t="str">
        <f t="shared" si="44"/>
        <v/>
      </c>
      <c r="H572" s="293"/>
      <c r="I572" s="53"/>
      <c r="K572" s="53"/>
    </row>
    <row r="573" spans="2:11" ht="20" customHeight="1" x14ac:dyDescent="0.35">
      <c r="B573" s="50" t="str">
        <f t="shared" si="40"/>
        <v/>
      </c>
      <c r="C573" s="55" t="str" cm="1">
        <f t="array" ref="C573">IF(ROW()-ROW(B$27)+1 &gt; $D$19, "",
_xlfn.SWITCH($D$15,
  "Monthly", EDATE($D$16, ROW()-ROW(B$27)),
  "Quarterly", EDATE($D$16, 3*(ROW()-ROW(B$27))),
  "Annually", EDATE($D$16, 12*(ROW()-ROW(B$27))),
  "Semi monthly", $D$16 + (ROW()-ROW(B$27))*15,
  "Bi weekly", $D$16 + (ROW()-ROW(B$27))*14,
  $D$16 + (ROW()-ROW(B$27))*30
))</f>
        <v/>
      </c>
      <c r="D573" s="52" t="str">
        <f t="shared" si="41"/>
        <v/>
      </c>
      <c r="E573" s="52" t="str">
        <f t="shared" si="42"/>
        <v/>
      </c>
      <c r="F573" s="52" t="str">
        <f t="shared" si="43"/>
        <v/>
      </c>
      <c r="G573" s="293" t="str">
        <f t="shared" si="44"/>
        <v/>
      </c>
      <c r="H573" s="293"/>
      <c r="I573" s="53"/>
    </row>
    <row r="574" spans="2:11" ht="20" customHeight="1" x14ac:dyDescent="0.35">
      <c r="B574" s="50" t="str">
        <f t="shared" si="40"/>
        <v/>
      </c>
      <c r="C574" s="55" t="str" cm="1">
        <f t="array" ref="C574">IF(ROW()-ROW(B$27)+1 &gt; $D$19, "",
_xlfn.SWITCH($D$15,
  "Monthly", EDATE($D$16, ROW()-ROW(B$27)),
  "Quarterly", EDATE($D$16, 3*(ROW()-ROW(B$27))),
  "Annually", EDATE($D$16, 12*(ROW()-ROW(B$27))),
  "Semi monthly", $D$16 + (ROW()-ROW(B$27))*15,
  "Bi weekly", $D$16 + (ROW()-ROW(B$27))*14,
  $D$16 + (ROW()-ROW(B$27))*30
))</f>
        <v/>
      </c>
      <c r="D574" s="52" t="str">
        <f t="shared" si="41"/>
        <v/>
      </c>
      <c r="E574" s="52" t="str">
        <f t="shared" si="42"/>
        <v/>
      </c>
      <c r="F574" s="52" t="str">
        <f t="shared" si="43"/>
        <v/>
      </c>
      <c r="G574" s="293" t="str">
        <f t="shared" si="44"/>
        <v/>
      </c>
      <c r="H574" s="293"/>
    </row>
    <row r="575" spans="2:11" ht="20" customHeight="1" x14ac:dyDescent="0.35">
      <c r="B575" s="50" t="str">
        <f t="shared" si="40"/>
        <v/>
      </c>
      <c r="C575" s="55" t="str" cm="1">
        <f t="array" ref="C575">IF(ROW()-ROW(B$27)+1 &gt; $D$19, "",
_xlfn.SWITCH($D$15,
  "Monthly", EDATE($D$16, ROW()-ROW(B$27)),
  "Quarterly", EDATE($D$16, 3*(ROW()-ROW(B$27))),
  "Annually", EDATE($D$16, 12*(ROW()-ROW(B$27))),
  "Semi monthly", $D$16 + (ROW()-ROW(B$27))*15,
  "Bi weekly", $D$16 + (ROW()-ROW(B$27))*14,
  $D$16 + (ROW()-ROW(B$27))*30
))</f>
        <v/>
      </c>
      <c r="D575" s="52" t="str">
        <f t="shared" si="41"/>
        <v/>
      </c>
      <c r="E575" s="52" t="str">
        <f t="shared" si="42"/>
        <v/>
      </c>
      <c r="F575" s="52" t="str">
        <f t="shared" si="43"/>
        <v/>
      </c>
      <c r="G575" s="293" t="str">
        <f t="shared" si="44"/>
        <v/>
      </c>
      <c r="H575" s="293"/>
    </row>
    <row r="576" spans="2:11" ht="20" customHeight="1" x14ac:dyDescent="0.35">
      <c r="B576" s="50" t="str">
        <f t="shared" si="40"/>
        <v/>
      </c>
      <c r="C576" s="55" t="str" cm="1">
        <f t="array" ref="C576">IF(ROW()-ROW(B$27)+1 &gt; $D$19, "",
_xlfn.SWITCH($D$15,
  "Monthly", EDATE($D$16, ROW()-ROW(B$27)),
  "Quarterly", EDATE($D$16, 3*(ROW()-ROW(B$27))),
  "Annually", EDATE($D$16, 12*(ROW()-ROW(B$27))),
  "Semi monthly", $D$16 + (ROW()-ROW(B$27))*15,
  "Bi weekly", $D$16 + (ROW()-ROW(B$27))*14,
  $D$16 + (ROW()-ROW(B$27))*30
))</f>
        <v/>
      </c>
      <c r="D576" s="52" t="str">
        <f t="shared" si="41"/>
        <v/>
      </c>
      <c r="E576" s="52" t="str">
        <f t="shared" si="42"/>
        <v/>
      </c>
      <c r="F576" s="52" t="str">
        <f t="shared" si="43"/>
        <v/>
      </c>
      <c r="G576" s="293" t="str">
        <f t="shared" si="44"/>
        <v/>
      </c>
      <c r="H576" s="293"/>
    </row>
    <row r="577" spans="2:8" ht="20" customHeight="1" x14ac:dyDescent="0.35">
      <c r="B577" s="50" t="str">
        <f t="shared" si="40"/>
        <v/>
      </c>
      <c r="C577" s="55" t="str" cm="1">
        <f t="array" ref="C577">IF(ROW()-ROW(B$27)+1 &gt; $D$19, "",
_xlfn.SWITCH($D$15,
  "Monthly", EDATE($D$16, ROW()-ROW(B$27)),
  "Quarterly", EDATE($D$16, 3*(ROW()-ROW(B$27))),
  "Annually", EDATE($D$16, 12*(ROW()-ROW(B$27))),
  "Semi monthly", $D$16 + (ROW()-ROW(B$27))*15,
  "Bi weekly", $D$16 + (ROW()-ROW(B$27))*14,
  $D$16 + (ROW()-ROW(B$27))*30
))</f>
        <v/>
      </c>
      <c r="D577" s="52" t="str">
        <f t="shared" si="41"/>
        <v/>
      </c>
      <c r="E577" s="52" t="str">
        <f t="shared" si="42"/>
        <v/>
      </c>
      <c r="F577" s="52" t="str">
        <f t="shared" si="43"/>
        <v/>
      </c>
      <c r="G577" s="293" t="str">
        <f t="shared" si="44"/>
        <v/>
      </c>
      <c r="H577" s="293"/>
    </row>
    <row r="578" spans="2:8" ht="20" customHeight="1" x14ac:dyDescent="0.35">
      <c r="B578" s="50" t="str">
        <f t="shared" si="40"/>
        <v/>
      </c>
      <c r="C578" s="55" t="str" cm="1">
        <f t="array" ref="C578">IF(ROW()-ROW(B$27)+1 &gt; $D$19, "",
_xlfn.SWITCH($D$15,
  "Monthly", EDATE($D$16, ROW()-ROW(B$27)),
  "Quarterly", EDATE($D$16, 3*(ROW()-ROW(B$27))),
  "Annually", EDATE($D$16, 12*(ROW()-ROW(B$27))),
  "Semi monthly", $D$16 + (ROW()-ROW(B$27))*15,
  "Bi weekly", $D$16 + (ROW()-ROW(B$27))*14,
  $D$16 + (ROW()-ROW(B$27))*30
))</f>
        <v/>
      </c>
      <c r="D578" s="52" t="str">
        <f t="shared" si="41"/>
        <v/>
      </c>
      <c r="E578" s="52" t="str">
        <f t="shared" si="42"/>
        <v/>
      </c>
      <c r="F578" s="52" t="str">
        <f t="shared" si="43"/>
        <v/>
      </c>
      <c r="G578" s="293" t="str">
        <f t="shared" si="44"/>
        <v/>
      </c>
      <c r="H578" s="293"/>
    </row>
    <row r="579" spans="2:8" ht="20" customHeight="1" x14ac:dyDescent="0.35">
      <c r="B579" s="50" t="str">
        <f t="shared" si="40"/>
        <v/>
      </c>
      <c r="C579" s="55" t="str" cm="1">
        <f t="array" ref="C579">IF(ROW()-ROW(B$27)+1 &gt; $D$19, "",
_xlfn.SWITCH($D$15,
  "Monthly", EDATE($D$16, ROW()-ROW(B$27)),
  "Quarterly", EDATE($D$16, 3*(ROW()-ROW(B$27))),
  "Annually", EDATE($D$16, 12*(ROW()-ROW(B$27))),
  "Semi monthly", $D$16 + (ROW()-ROW(B$27))*15,
  "Bi weekly", $D$16 + (ROW()-ROW(B$27))*14,
  $D$16 + (ROW()-ROW(B$27))*30
))</f>
        <v/>
      </c>
      <c r="D579" s="52" t="str">
        <f t="shared" si="41"/>
        <v/>
      </c>
      <c r="E579" s="52" t="str">
        <f t="shared" si="42"/>
        <v/>
      </c>
      <c r="F579" s="52" t="str">
        <f t="shared" si="43"/>
        <v/>
      </c>
      <c r="G579" s="293" t="str">
        <f t="shared" si="44"/>
        <v/>
      </c>
      <c r="H579" s="293"/>
    </row>
    <row r="580" spans="2:8" ht="20" customHeight="1" x14ac:dyDescent="0.35">
      <c r="B580" s="50" t="str">
        <f t="shared" si="40"/>
        <v/>
      </c>
      <c r="C580" s="55" t="str" cm="1">
        <f t="array" ref="C580">IF(ROW()-ROW(B$27)+1 &gt; $D$19, "",
_xlfn.SWITCH($D$15,
  "Monthly", EDATE($D$16, ROW()-ROW(B$27)),
  "Quarterly", EDATE($D$16, 3*(ROW()-ROW(B$27))),
  "Annually", EDATE($D$16, 12*(ROW()-ROW(B$27))),
  "Semi monthly", $D$16 + (ROW()-ROW(B$27))*15,
  "Bi weekly", $D$16 + (ROW()-ROW(B$27))*14,
  $D$16 + (ROW()-ROW(B$27))*30
))</f>
        <v/>
      </c>
      <c r="D580" s="52" t="str">
        <f t="shared" si="41"/>
        <v/>
      </c>
      <c r="E580" s="52" t="str">
        <f t="shared" si="42"/>
        <v/>
      </c>
      <c r="F580" s="52" t="str">
        <f t="shared" si="43"/>
        <v/>
      </c>
      <c r="G580" s="293" t="str">
        <f t="shared" si="44"/>
        <v/>
      </c>
      <c r="H580" s="293"/>
    </row>
    <row r="581" spans="2:8" ht="20" customHeight="1" x14ac:dyDescent="0.35">
      <c r="B581" s="50" t="str">
        <f t="shared" si="40"/>
        <v/>
      </c>
      <c r="C581" s="55" t="str" cm="1">
        <f t="array" ref="C581">IF(ROW()-ROW(B$27)+1 &gt; $D$19, "",
_xlfn.SWITCH($D$15,
  "Monthly", EDATE($D$16, ROW()-ROW(B$27)),
  "Quarterly", EDATE($D$16, 3*(ROW()-ROW(B$27))),
  "Annually", EDATE($D$16, 12*(ROW()-ROW(B$27))),
  "Semi monthly", $D$16 + (ROW()-ROW(B$27))*15,
  "Bi weekly", $D$16 + (ROW()-ROW(B$27))*14,
  $D$16 + (ROW()-ROW(B$27))*30
))</f>
        <v/>
      </c>
      <c r="D581" s="52" t="str">
        <f t="shared" si="41"/>
        <v/>
      </c>
      <c r="E581" s="52" t="str">
        <f t="shared" si="42"/>
        <v/>
      </c>
      <c r="F581" s="52" t="str">
        <f t="shared" si="43"/>
        <v/>
      </c>
      <c r="G581" s="293" t="str">
        <f t="shared" si="44"/>
        <v/>
      </c>
      <c r="H581" s="293"/>
    </row>
    <row r="582" spans="2:8" ht="20" customHeight="1" x14ac:dyDescent="0.35">
      <c r="B582" s="50" t="str">
        <f t="shared" si="40"/>
        <v/>
      </c>
      <c r="C582" s="55" t="str" cm="1">
        <f t="array" ref="C582">IF(ROW()-ROW(B$27)+1 &gt; $D$19, "",
_xlfn.SWITCH($D$15,
  "Monthly", EDATE($D$16, ROW()-ROW(B$27)),
  "Quarterly", EDATE($D$16, 3*(ROW()-ROW(B$27))),
  "Annually", EDATE($D$16, 12*(ROW()-ROW(B$27))),
  "Semi monthly", $D$16 + (ROW()-ROW(B$27))*15,
  "Bi weekly", $D$16 + (ROW()-ROW(B$27))*14,
  $D$16 + (ROW()-ROW(B$27))*30
))</f>
        <v/>
      </c>
      <c r="D582" s="52" t="str">
        <f t="shared" si="41"/>
        <v/>
      </c>
      <c r="E582" s="52" t="str">
        <f t="shared" si="42"/>
        <v/>
      </c>
      <c r="F582" s="52" t="str">
        <f t="shared" si="43"/>
        <v/>
      </c>
      <c r="G582" s="293" t="str">
        <f t="shared" si="44"/>
        <v/>
      </c>
      <c r="H582" s="293"/>
    </row>
    <row r="583" spans="2:8" ht="20" customHeight="1" x14ac:dyDescent="0.35">
      <c r="B583" s="50" t="str">
        <f t="shared" si="40"/>
        <v/>
      </c>
      <c r="C583" s="55" t="str" cm="1">
        <f t="array" ref="C583">IF(ROW()-ROW(B$27)+1 &gt; $D$19, "",
_xlfn.SWITCH($D$15,
  "Monthly", EDATE($D$16, ROW()-ROW(B$27)),
  "Quarterly", EDATE($D$16, 3*(ROW()-ROW(B$27))),
  "Annually", EDATE($D$16, 12*(ROW()-ROW(B$27))),
  "Semi monthly", $D$16 + (ROW()-ROW(B$27))*15,
  "Bi weekly", $D$16 + (ROW()-ROW(B$27))*14,
  $D$16 + (ROW()-ROW(B$27))*30
))</f>
        <v/>
      </c>
      <c r="D583" s="52" t="str">
        <f t="shared" si="41"/>
        <v/>
      </c>
      <c r="E583" s="52" t="str">
        <f t="shared" si="42"/>
        <v/>
      </c>
      <c r="F583" s="52" t="str">
        <f t="shared" si="43"/>
        <v/>
      </c>
      <c r="G583" s="293" t="str">
        <f t="shared" si="44"/>
        <v/>
      </c>
      <c r="H583" s="293"/>
    </row>
    <row r="584" spans="2:8" ht="20" customHeight="1" x14ac:dyDescent="0.35">
      <c r="B584" s="50" t="str">
        <f t="shared" si="40"/>
        <v/>
      </c>
      <c r="C584" s="55" t="str" cm="1">
        <f t="array" ref="C584">IF(ROW()-ROW(B$27)+1 &gt; $D$19, "",
_xlfn.SWITCH($D$15,
  "Monthly", EDATE($D$16, ROW()-ROW(B$27)),
  "Quarterly", EDATE($D$16, 3*(ROW()-ROW(B$27))),
  "Annually", EDATE($D$16, 12*(ROW()-ROW(B$27))),
  "Semi monthly", $D$16 + (ROW()-ROW(B$27))*15,
  "Bi weekly", $D$16 + (ROW()-ROW(B$27))*14,
  $D$16 + (ROW()-ROW(B$27))*30
))</f>
        <v/>
      </c>
      <c r="D584" s="52" t="str">
        <f t="shared" si="41"/>
        <v/>
      </c>
      <c r="E584" s="52" t="str">
        <f t="shared" si="42"/>
        <v/>
      </c>
      <c r="F584" s="52" t="str">
        <f t="shared" si="43"/>
        <v/>
      </c>
      <c r="G584" s="293" t="str">
        <f t="shared" si="44"/>
        <v/>
      </c>
      <c r="H584" s="293"/>
    </row>
    <row r="585" spans="2:8" ht="20" customHeight="1" x14ac:dyDescent="0.35">
      <c r="B585" s="50" t="str">
        <f t="shared" si="40"/>
        <v/>
      </c>
      <c r="C585" s="55" t="str" cm="1">
        <f t="array" ref="C585">IF(ROW()-ROW(B$27)+1 &gt; $D$19, "",
_xlfn.SWITCH($D$15,
  "Monthly", EDATE($D$16, ROW()-ROW(B$27)),
  "Quarterly", EDATE($D$16, 3*(ROW()-ROW(B$27))),
  "Annually", EDATE($D$16, 12*(ROW()-ROW(B$27))),
  "Semi monthly", $D$16 + (ROW()-ROW(B$27))*15,
  "Bi weekly", $D$16 + (ROW()-ROW(B$27))*14,
  $D$16 + (ROW()-ROW(B$27))*30
))</f>
        <v/>
      </c>
      <c r="D585" s="52" t="str">
        <f t="shared" si="41"/>
        <v/>
      </c>
      <c r="E585" s="52" t="str">
        <f t="shared" si="42"/>
        <v/>
      </c>
      <c r="F585" s="52" t="str">
        <f t="shared" si="43"/>
        <v/>
      </c>
      <c r="G585" s="293" t="str">
        <f t="shared" si="44"/>
        <v/>
      </c>
      <c r="H585" s="293"/>
    </row>
    <row r="586" spans="2:8" ht="20" customHeight="1" x14ac:dyDescent="0.35">
      <c r="B586" s="50" t="str">
        <f t="shared" si="40"/>
        <v/>
      </c>
      <c r="C586" s="55" t="str" cm="1">
        <f t="array" ref="C586">IF(ROW()-ROW(B$27)+1 &gt; $D$19, "",
_xlfn.SWITCH($D$15,
  "Monthly", EDATE($D$16, ROW()-ROW(B$27)),
  "Quarterly", EDATE($D$16, 3*(ROW()-ROW(B$27))),
  "Annually", EDATE($D$16, 12*(ROW()-ROW(B$27))),
  "Semi monthly", $D$16 + (ROW()-ROW(B$27))*15,
  "Bi weekly", $D$16 + (ROW()-ROW(B$27))*14,
  $D$16 + (ROW()-ROW(B$27))*30
))</f>
        <v/>
      </c>
      <c r="D586" s="52" t="str">
        <f t="shared" si="41"/>
        <v/>
      </c>
      <c r="E586" s="52" t="str">
        <f t="shared" si="42"/>
        <v/>
      </c>
      <c r="F586" s="52" t="str">
        <f t="shared" si="43"/>
        <v/>
      </c>
      <c r="G586" s="293" t="str">
        <f t="shared" si="44"/>
        <v/>
      </c>
      <c r="H586" s="293"/>
    </row>
    <row r="587" spans="2:8" ht="20" customHeight="1" x14ac:dyDescent="0.35">
      <c r="B587" s="50" t="str">
        <f t="shared" si="40"/>
        <v/>
      </c>
      <c r="C587" s="55" t="str" cm="1">
        <f t="array" ref="C587">IF(ROW()-ROW(B$27)+1 &gt; $D$19, "",
_xlfn.SWITCH($D$15,
  "Monthly", EDATE($D$16, ROW()-ROW(B$27)),
  "Quarterly", EDATE($D$16, 3*(ROW()-ROW(B$27))),
  "Annually", EDATE($D$16, 12*(ROW()-ROW(B$27))),
  "Semi monthly", $D$16 + (ROW()-ROW(B$27))*15,
  "Bi weekly", $D$16 + (ROW()-ROW(B$27))*14,
  $D$16 + (ROW()-ROW(B$27))*30
))</f>
        <v/>
      </c>
      <c r="D587" s="52" t="str">
        <f t="shared" si="41"/>
        <v/>
      </c>
      <c r="E587" s="52" t="str">
        <f t="shared" si="42"/>
        <v/>
      </c>
      <c r="F587" s="52" t="str">
        <f t="shared" si="43"/>
        <v/>
      </c>
      <c r="G587" s="293" t="str">
        <f t="shared" si="44"/>
        <v/>
      </c>
      <c r="H587" s="293"/>
    </row>
    <row r="588" spans="2:8" ht="20" customHeight="1" x14ac:dyDescent="0.35">
      <c r="B588" s="50" t="str">
        <f t="shared" si="40"/>
        <v/>
      </c>
      <c r="C588" s="55" t="str" cm="1">
        <f t="array" ref="C588">IF(ROW()-ROW(B$27)+1 &gt; $D$19, "",
_xlfn.SWITCH($D$15,
  "Monthly", EDATE($D$16, ROW()-ROW(B$27)),
  "Quarterly", EDATE($D$16, 3*(ROW()-ROW(B$27))),
  "Annually", EDATE($D$16, 12*(ROW()-ROW(B$27))),
  "Semi monthly", $D$16 + (ROW()-ROW(B$27))*15,
  "Bi weekly", $D$16 + (ROW()-ROW(B$27))*14,
  $D$16 + (ROW()-ROW(B$27))*30
))</f>
        <v/>
      </c>
      <c r="D588" s="52" t="str">
        <f t="shared" si="41"/>
        <v/>
      </c>
      <c r="E588" s="52" t="str">
        <f t="shared" si="42"/>
        <v/>
      </c>
      <c r="F588" s="52" t="str">
        <f t="shared" si="43"/>
        <v/>
      </c>
      <c r="G588" s="293" t="str">
        <f t="shared" si="44"/>
        <v/>
      </c>
      <c r="H588" s="293"/>
    </row>
    <row r="589" spans="2:8" ht="20" customHeight="1" x14ac:dyDescent="0.35">
      <c r="B589" s="50" t="str">
        <f t="shared" si="40"/>
        <v/>
      </c>
      <c r="C589" s="55" t="str" cm="1">
        <f t="array" ref="C589">IF(ROW()-ROW(B$27)+1 &gt; $D$19, "",
_xlfn.SWITCH($D$15,
  "Monthly", EDATE($D$16, ROW()-ROW(B$27)),
  "Quarterly", EDATE($D$16, 3*(ROW()-ROW(B$27))),
  "Annually", EDATE($D$16, 12*(ROW()-ROW(B$27))),
  "Semi monthly", $D$16 + (ROW()-ROW(B$27))*15,
  "Bi weekly", $D$16 + (ROW()-ROW(B$27))*14,
  $D$16 + (ROW()-ROW(B$27))*30
))</f>
        <v/>
      </c>
      <c r="D589" s="52" t="str">
        <f t="shared" si="41"/>
        <v/>
      </c>
      <c r="E589" s="52" t="str">
        <f t="shared" si="42"/>
        <v/>
      </c>
      <c r="F589" s="52" t="str">
        <f t="shared" si="43"/>
        <v/>
      </c>
      <c r="G589" s="293" t="str">
        <f t="shared" si="44"/>
        <v/>
      </c>
      <c r="H589" s="293"/>
    </row>
    <row r="590" spans="2:8" ht="20" customHeight="1" x14ac:dyDescent="0.35">
      <c r="B590" s="50" t="str">
        <f t="shared" si="40"/>
        <v/>
      </c>
      <c r="C590" s="55" t="str" cm="1">
        <f t="array" ref="C590">IF(ROW()-ROW(B$27)+1 &gt; $D$19, "",
_xlfn.SWITCH($D$15,
  "Monthly", EDATE($D$16, ROW()-ROW(B$27)),
  "Quarterly", EDATE($D$16, 3*(ROW()-ROW(B$27))),
  "Annually", EDATE($D$16, 12*(ROW()-ROW(B$27))),
  "Semi monthly", $D$16 + (ROW()-ROW(B$27))*15,
  "Bi weekly", $D$16 + (ROW()-ROW(B$27))*14,
  $D$16 + (ROW()-ROW(B$27))*30
))</f>
        <v/>
      </c>
      <c r="D590" s="52" t="str">
        <f t="shared" si="41"/>
        <v/>
      </c>
      <c r="E590" s="52" t="str">
        <f t="shared" si="42"/>
        <v/>
      </c>
      <c r="F590" s="52" t="str">
        <f t="shared" si="43"/>
        <v/>
      </c>
      <c r="G590" s="293" t="str">
        <f t="shared" si="44"/>
        <v/>
      </c>
      <c r="H590" s="293"/>
    </row>
    <row r="591" spans="2:8" ht="20" customHeight="1" x14ac:dyDescent="0.35">
      <c r="B591" s="50" t="str">
        <f t="shared" si="40"/>
        <v/>
      </c>
      <c r="C591" s="55" t="str" cm="1">
        <f t="array" ref="C591">IF(ROW()-ROW(B$27)+1 &gt; $D$19, "",
_xlfn.SWITCH($D$15,
  "Monthly", EDATE($D$16, ROW()-ROW(B$27)),
  "Quarterly", EDATE($D$16, 3*(ROW()-ROW(B$27))),
  "Annually", EDATE($D$16, 12*(ROW()-ROW(B$27))),
  "Semi monthly", $D$16 + (ROW()-ROW(B$27))*15,
  "Bi weekly", $D$16 + (ROW()-ROW(B$27))*14,
  $D$16 + (ROW()-ROW(B$27))*30
))</f>
        <v/>
      </c>
      <c r="D591" s="52" t="str">
        <f t="shared" si="41"/>
        <v/>
      </c>
      <c r="E591" s="52" t="str">
        <f t="shared" si="42"/>
        <v/>
      </c>
      <c r="F591" s="52" t="str">
        <f t="shared" si="43"/>
        <v/>
      </c>
      <c r="G591" s="293" t="str">
        <f t="shared" si="44"/>
        <v/>
      </c>
      <c r="H591" s="293"/>
    </row>
    <row r="592" spans="2:8" ht="20" customHeight="1" x14ac:dyDescent="0.35">
      <c r="B592" s="50" t="str">
        <f t="shared" si="40"/>
        <v/>
      </c>
      <c r="C592" s="55" t="str" cm="1">
        <f t="array" ref="C592">IF(ROW()-ROW(B$27)+1 &gt; $D$19, "",
_xlfn.SWITCH($D$15,
  "Monthly", EDATE($D$16, ROW()-ROW(B$27)),
  "Quarterly", EDATE($D$16, 3*(ROW()-ROW(B$27))),
  "Annually", EDATE($D$16, 12*(ROW()-ROW(B$27))),
  "Semi monthly", $D$16 + (ROW()-ROW(B$27))*15,
  "Bi weekly", $D$16 + (ROW()-ROW(B$27))*14,
  $D$16 + (ROW()-ROW(B$27))*30
))</f>
        <v/>
      </c>
      <c r="D592" s="52" t="str">
        <f t="shared" si="41"/>
        <v/>
      </c>
      <c r="E592" s="52" t="str">
        <f t="shared" si="42"/>
        <v/>
      </c>
      <c r="F592" s="52" t="str">
        <f t="shared" si="43"/>
        <v/>
      </c>
      <c r="G592" s="293" t="str">
        <f t="shared" si="44"/>
        <v/>
      </c>
      <c r="H592" s="293"/>
    </row>
    <row r="593" spans="2:8" ht="20" customHeight="1" x14ac:dyDescent="0.35">
      <c r="B593" s="50" t="str">
        <f t="shared" si="40"/>
        <v/>
      </c>
      <c r="C593" s="55" t="str" cm="1">
        <f t="array" ref="C593">IF(ROW()-ROW(B$27)+1 &gt; $D$19, "",
_xlfn.SWITCH($D$15,
  "Monthly", EDATE($D$16, ROW()-ROW(B$27)),
  "Quarterly", EDATE($D$16, 3*(ROW()-ROW(B$27))),
  "Annually", EDATE($D$16, 12*(ROW()-ROW(B$27))),
  "Semi monthly", $D$16 + (ROW()-ROW(B$27))*15,
  "Bi weekly", $D$16 + (ROW()-ROW(B$27))*14,
  $D$16 + (ROW()-ROW(B$27))*30
))</f>
        <v/>
      </c>
      <c r="D593" s="52" t="str">
        <f t="shared" si="41"/>
        <v/>
      </c>
      <c r="E593" s="52" t="str">
        <f t="shared" si="42"/>
        <v/>
      </c>
      <c r="F593" s="52" t="str">
        <f t="shared" si="43"/>
        <v/>
      </c>
      <c r="G593" s="293" t="str">
        <f t="shared" si="44"/>
        <v/>
      </c>
      <c r="H593" s="293"/>
    </row>
    <row r="594" spans="2:8" ht="20" customHeight="1" x14ac:dyDescent="0.35">
      <c r="B594" s="50" t="str">
        <f t="shared" si="40"/>
        <v/>
      </c>
      <c r="C594" s="55" t="str" cm="1">
        <f t="array" ref="C594">IF(ROW()-ROW(B$27)+1 &gt; $D$19, "",
_xlfn.SWITCH($D$15,
  "Monthly", EDATE($D$16, ROW()-ROW(B$27)),
  "Quarterly", EDATE($D$16, 3*(ROW()-ROW(B$27))),
  "Annually", EDATE($D$16, 12*(ROW()-ROW(B$27))),
  "Semi monthly", $D$16 + (ROW()-ROW(B$27))*15,
  "Bi weekly", $D$16 + (ROW()-ROW(B$27))*14,
  $D$16 + (ROW()-ROW(B$27))*30
))</f>
        <v/>
      </c>
      <c r="D594" s="52" t="str">
        <f t="shared" si="41"/>
        <v/>
      </c>
      <c r="E594" s="52" t="str">
        <f t="shared" si="42"/>
        <v/>
      </c>
      <c r="F594" s="52" t="str">
        <f t="shared" si="43"/>
        <v/>
      </c>
      <c r="G594" s="293" t="str">
        <f t="shared" si="44"/>
        <v/>
      </c>
      <c r="H594" s="293"/>
    </row>
    <row r="595" spans="2:8" ht="20" customHeight="1" x14ac:dyDescent="0.35">
      <c r="B595" s="50" t="str">
        <f t="shared" si="40"/>
        <v/>
      </c>
      <c r="C595" s="55" t="str" cm="1">
        <f t="array" ref="C595">IF(ROW()-ROW(B$27)+1 &gt; $D$19, "",
_xlfn.SWITCH($D$15,
  "Monthly", EDATE($D$16, ROW()-ROW(B$27)),
  "Quarterly", EDATE($D$16, 3*(ROW()-ROW(B$27))),
  "Annually", EDATE($D$16, 12*(ROW()-ROW(B$27))),
  "Semi monthly", $D$16 + (ROW()-ROW(B$27))*15,
  "Bi weekly", $D$16 + (ROW()-ROW(B$27))*14,
  $D$16 + (ROW()-ROW(B$27))*30
))</f>
        <v/>
      </c>
      <c r="D595" s="52" t="str">
        <f t="shared" si="41"/>
        <v/>
      </c>
      <c r="E595" s="52" t="str">
        <f t="shared" si="42"/>
        <v/>
      </c>
      <c r="F595" s="52" t="str">
        <f t="shared" si="43"/>
        <v/>
      </c>
      <c r="G595" s="293" t="str">
        <f t="shared" si="44"/>
        <v/>
      </c>
      <c r="H595" s="293"/>
    </row>
    <row r="596" spans="2:8" ht="20" customHeight="1" x14ac:dyDescent="0.35">
      <c r="B596" s="50" t="str">
        <f t="shared" si="40"/>
        <v/>
      </c>
      <c r="C596" s="55" t="str" cm="1">
        <f t="array" ref="C596">IF(ROW()-ROW(B$27)+1 &gt; $D$19, "",
_xlfn.SWITCH($D$15,
  "Monthly", EDATE($D$16, ROW()-ROW(B$27)),
  "Quarterly", EDATE($D$16, 3*(ROW()-ROW(B$27))),
  "Annually", EDATE($D$16, 12*(ROW()-ROW(B$27))),
  "Semi monthly", $D$16 + (ROW()-ROW(B$27))*15,
  "Bi weekly", $D$16 + (ROW()-ROW(B$27))*14,
  $D$16 + (ROW()-ROW(B$27))*30
))</f>
        <v/>
      </c>
      <c r="D596" s="52" t="str">
        <f t="shared" si="41"/>
        <v/>
      </c>
      <c r="E596" s="52" t="str">
        <f t="shared" si="42"/>
        <v/>
      </c>
      <c r="F596" s="52" t="str">
        <f t="shared" si="43"/>
        <v/>
      </c>
      <c r="G596" s="293" t="str">
        <f t="shared" si="44"/>
        <v/>
      </c>
      <c r="H596" s="293"/>
    </row>
    <row r="597" spans="2:8" ht="20" customHeight="1" x14ac:dyDescent="0.35">
      <c r="B597" s="50" t="str">
        <f t="shared" si="40"/>
        <v/>
      </c>
      <c r="C597" s="55" t="str" cm="1">
        <f t="array" ref="C597">IF(ROW()-ROW(B$27)+1 &gt; $D$19, "",
_xlfn.SWITCH($D$15,
  "Monthly", EDATE($D$16, ROW()-ROW(B$27)),
  "Quarterly", EDATE($D$16, 3*(ROW()-ROW(B$27))),
  "Annually", EDATE($D$16, 12*(ROW()-ROW(B$27))),
  "Semi monthly", $D$16 + (ROW()-ROW(B$27))*15,
  "Bi weekly", $D$16 + (ROW()-ROW(B$27))*14,
  $D$16 + (ROW()-ROW(B$27))*30
))</f>
        <v/>
      </c>
      <c r="D597" s="52" t="str">
        <f t="shared" si="41"/>
        <v/>
      </c>
      <c r="E597" s="52" t="str">
        <f t="shared" si="42"/>
        <v/>
      </c>
      <c r="F597" s="52" t="str">
        <f t="shared" si="43"/>
        <v/>
      </c>
      <c r="G597" s="293" t="str">
        <f t="shared" si="44"/>
        <v/>
      </c>
      <c r="H597" s="293"/>
    </row>
    <row r="598" spans="2:8" ht="20" customHeight="1" x14ac:dyDescent="0.35">
      <c r="B598" s="50" t="str">
        <f t="shared" si="40"/>
        <v/>
      </c>
      <c r="C598" s="55" t="str" cm="1">
        <f t="array" ref="C598">IF(ROW()-ROW(B$27)+1 &gt; $D$19, "",
_xlfn.SWITCH($D$15,
  "Monthly", EDATE($D$16, ROW()-ROW(B$27)),
  "Quarterly", EDATE($D$16, 3*(ROW()-ROW(B$27))),
  "Annually", EDATE($D$16, 12*(ROW()-ROW(B$27))),
  "Semi monthly", $D$16 + (ROW()-ROW(B$27))*15,
  "Bi weekly", $D$16 + (ROW()-ROW(B$27))*14,
  $D$16 + (ROW()-ROW(B$27))*30
))</f>
        <v/>
      </c>
      <c r="D598" s="52" t="str">
        <f t="shared" si="41"/>
        <v/>
      </c>
      <c r="E598" s="52" t="str">
        <f t="shared" si="42"/>
        <v/>
      </c>
      <c r="F598" s="52" t="str">
        <f t="shared" si="43"/>
        <v/>
      </c>
      <c r="G598" s="293" t="str">
        <f t="shared" si="44"/>
        <v/>
      </c>
      <c r="H598" s="293"/>
    </row>
    <row r="599" spans="2:8" ht="20" customHeight="1" x14ac:dyDescent="0.35">
      <c r="B599" s="50" t="str">
        <f t="shared" si="40"/>
        <v/>
      </c>
      <c r="C599" s="55" t="str" cm="1">
        <f t="array" ref="C599">IF(ROW()-ROW(B$27)+1 &gt; $D$19, "",
_xlfn.SWITCH($D$15,
  "Monthly", EDATE($D$16, ROW()-ROW(B$27)),
  "Quarterly", EDATE($D$16, 3*(ROW()-ROW(B$27))),
  "Annually", EDATE($D$16, 12*(ROW()-ROW(B$27))),
  "Semi monthly", $D$16 + (ROW()-ROW(B$27))*15,
  "Bi weekly", $D$16 + (ROW()-ROW(B$27))*14,
  $D$16 + (ROW()-ROW(B$27))*30
))</f>
        <v/>
      </c>
      <c r="D599" s="52" t="str">
        <f t="shared" si="41"/>
        <v/>
      </c>
      <c r="E599" s="52" t="str">
        <f t="shared" si="42"/>
        <v/>
      </c>
      <c r="F599" s="52" t="str">
        <f t="shared" si="43"/>
        <v/>
      </c>
      <c r="G599" s="293" t="str">
        <f t="shared" si="44"/>
        <v/>
      </c>
      <c r="H599" s="293"/>
    </row>
    <row r="600" spans="2:8" ht="20" customHeight="1" x14ac:dyDescent="0.35">
      <c r="B600" s="50" t="str">
        <f t="shared" si="40"/>
        <v/>
      </c>
      <c r="C600" s="55" t="str" cm="1">
        <f t="array" ref="C600">IF(ROW()-ROW(B$27)+1 &gt; $D$19, "",
_xlfn.SWITCH($D$15,
  "Monthly", EDATE($D$16, ROW()-ROW(B$27)),
  "Quarterly", EDATE($D$16, 3*(ROW()-ROW(B$27))),
  "Annually", EDATE($D$16, 12*(ROW()-ROW(B$27))),
  "Semi monthly", $D$16 + (ROW()-ROW(B$27))*15,
  "Bi weekly", $D$16 + (ROW()-ROW(B$27))*14,
  $D$16 + (ROW()-ROW(B$27))*30
))</f>
        <v/>
      </c>
      <c r="D600" s="52" t="str">
        <f t="shared" si="41"/>
        <v/>
      </c>
      <c r="E600" s="52" t="str">
        <f t="shared" si="42"/>
        <v/>
      </c>
      <c r="F600" s="52" t="str">
        <f t="shared" si="43"/>
        <v/>
      </c>
      <c r="G600" s="293" t="str">
        <f t="shared" si="44"/>
        <v/>
      </c>
      <c r="H600" s="293"/>
    </row>
    <row r="601" spans="2:8" ht="20" customHeight="1" x14ac:dyDescent="0.35">
      <c r="B601" s="50" t="str">
        <f t="shared" si="40"/>
        <v/>
      </c>
      <c r="C601" s="55" t="str" cm="1">
        <f t="array" ref="C601">IF(ROW()-ROW(B$27)+1 &gt; $D$19, "",
_xlfn.SWITCH($D$15,
  "Monthly", EDATE($D$16, ROW()-ROW(B$27)),
  "Quarterly", EDATE($D$16, 3*(ROW()-ROW(B$27))),
  "Annually", EDATE($D$16, 12*(ROW()-ROW(B$27))),
  "Semi monthly", $D$16 + (ROW()-ROW(B$27))*15,
  "Bi weekly", $D$16 + (ROW()-ROW(B$27))*14,
  $D$16 + (ROW()-ROW(B$27))*30
))</f>
        <v/>
      </c>
      <c r="D601" s="52" t="str">
        <f t="shared" si="41"/>
        <v/>
      </c>
      <c r="E601" s="52" t="str">
        <f t="shared" si="42"/>
        <v/>
      </c>
      <c r="F601" s="52" t="str">
        <f t="shared" si="43"/>
        <v/>
      </c>
      <c r="G601" s="293" t="str">
        <f t="shared" si="44"/>
        <v/>
      </c>
      <c r="H601" s="293"/>
    </row>
    <row r="602" spans="2:8" ht="20" customHeight="1" x14ac:dyDescent="0.35">
      <c r="B602" s="50" t="str">
        <f t="shared" si="40"/>
        <v/>
      </c>
      <c r="C602" s="55" t="str" cm="1">
        <f t="array" ref="C602">IF(ROW()-ROW(B$27)+1 &gt; $D$19, "",
_xlfn.SWITCH($D$15,
  "Monthly", EDATE($D$16, ROW()-ROW(B$27)),
  "Quarterly", EDATE($D$16, 3*(ROW()-ROW(B$27))),
  "Annually", EDATE($D$16, 12*(ROW()-ROW(B$27))),
  "Semi monthly", $D$16 + (ROW()-ROW(B$27))*15,
  "Bi weekly", $D$16 + (ROW()-ROW(B$27))*14,
  $D$16 + (ROW()-ROW(B$27))*30
))</f>
        <v/>
      </c>
      <c r="D602" s="52" t="str">
        <f t="shared" si="41"/>
        <v/>
      </c>
      <c r="E602" s="52" t="str">
        <f t="shared" si="42"/>
        <v/>
      </c>
      <c r="F602" s="52" t="str">
        <f t="shared" si="43"/>
        <v/>
      </c>
      <c r="G602" s="293" t="str">
        <f t="shared" si="44"/>
        <v/>
      </c>
      <c r="H602" s="293"/>
    </row>
    <row r="603" spans="2:8" ht="20" customHeight="1" x14ac:dyDescent="0.35">
      <c r="B603" s="50" t="str">
        <f t="shared" ref="B603:B666" si="45">IF(ROW()-ROW(A$27)+1 &gt; $D$19, "", ROW()-ROW(A$27)+1)</f>
        <v/>
      </c>
      <c r="C603" s="55" t="str" cm="1">
        <f t="array" ref="C603">IF(ROW()-ROW(B$27)+1 &gt; $D$19, "",
_xlfn.SWITCH($D$15,
  "Monthly", EDATE($D$16, ROW()-ROW(B$27)),
  "Quarterly", EDATE($D$16, 3*(ROW()-ROW(B$27))),
  "Annually", EDATE($D$16, 12*(ROW()-ROW(B$27))),
  "Semi monthly", $D$16 + (ROW()-ROW(B$27))*15,
  "Bi weekly", $D$16 + (ROW()-ROW(B$27))*14,
  $D$16 + (ROW()-ROW(B$27))*30
))</f>
        <v/>
      </c>
      <c r="D603" s="52" t="str">
        <f t="shared" si="41"/>
        <v/>
      </c>
      <c r="E603" s="52" t="str">
        <f t="shared" si="42"/>
        <v/>
      </c>
      <c r="F603" s="52" t="str">
        <f t="shared" si="43"/>
        <v/>
      </c>
      <c r="G603" s="293" t="str">
        <f t="shared" si="44"/>
        <v/>
      </c>
      <c r="H603" s="293"/>
    </row>
    <row r="604" spans="2:8" ht="20" customHeight="1" x14ac:dyDescent="0.35">
      <c r="B604" s="50" t="str">
        <f t="shared" si="45"/>
        <v/>
      </c>
      <c r="C604" s="55" t="str" cm="1">
        <f t="array" ref="C604">IF(ROW()-ROW(B$27)+1 &gt; $D$19, "",
_xlfn.SWITCH($D$15,
  "Monthly", EDATE($D$16, ROW()-ROW(B$27)),
  "Quarterly", EDATE($D$16, 3*(ROW()-ROW(B$27))),
  "Annually", EDATE($D$16, 12*(ROW()-ROW(B$27))),
  "Semi monthly", $D$16 + (ROW()-ROW(B$27))*15,
  "Bi weekly", $D$16 + (ROW()-ROW(B$27))*14,
  $D$16 + (ROW()-ROW(B$27))*30
))</f>
        <v/>
      </c>
      <c r="D604" s="52" t="str">
        <f t="shared" ref="D604:D667" si="46">IF(B604="","",IF($D$8="Yes",ROUND($D$21,2),$D$21))</f>
        <v/>
      </c>
      <c r="E604" s="52" t="str">
        <f t="shared" ref="E604:E667" si="47">IF(B604="","",IF($D$7="Flat",($D$12*$D$13*$D$14)/$D$19,IF($D$8="Yes",ROUND(($G603*$D$13*$D$14)/$D$19,2),($G603*$D$13*$D$14)/$D$19)))</f>
        <v/>
      </c>
      <c r="F604" s="52" t="str">
        <f t="shared" ref="F604:F667" si="48">IF($B604="","",IF($D$7="Flat",IFERROR($D$12/$D$19,0),($D604-$E604)))</f>
        <v/>
      </c>
      <c r="G604" s="293" t="str">
        <f t="shared" ref="G604:G667" si="49">IFERROR(IF(B604="","",IF($D$8="Yes",ROUND(IF(B604=$D$19,0,ROUND($G603-$F604,2)),2),IF(B604=$D$19,0,ROUND($G603-$F604,2)))),"")</f>
        <v/>
      </c>
      <c r="H604" s="293"/>
    </row>
    <row r="605" spans="2:8" ht="20" customHeight="1" x14ac:dyDescent="0.35">
      <c r="B605" s="50" t="str">
        <f t="shared" si="45"/>
        <v/>
      </c>
      <c r="C605" s="55" t="str" cm="1">
        <f t="array" ref="C605">IF(ROW()-ROW(B$27)+1 &gt; $D$19, "",
_xlfn.SWITCH($D$15,
  "Monthly", EDATE($D$16, ROW()-ROW(B$27)),
  "Quarterly", EDATE($D$16, 3*(ROW()-ROW(B$27))),
  "Annually", EDATE($D$16, 12*(ROW()-ROW(B$27))),
  "Semi monthly", $D$16 + (ROW()-ROW(B$27))*15,
  "Bi weekly", $D$16 + (ROW()-ROW(B$27))*14,
  $D$16 + (ROW()-ROW(B$27))*30
))</f>
        <v/>
      </c>
      <c r="D605" s="52" t="str">
        <f t="shared" si="46"/>
        <v/>
      </c>
      <c r="E605" s="52" t="str">
        <f t="shared" si="47"/>
        <v/>
      </c>
      <c r="F605" s="52" t="str">
        <f t="shared" si="48"/>
        <v/>
      </c>
      <c r="G605" s="293" t="str">
        <f t="shared" si="49"/>
        <v/>
      </c>
      <c r="H605" s="293"/>
    </row>
    <row r="606" spans="2:8" ht="20" customHeight="1" x14ac:dyDescent="0.35">
      <c r="B606" s="50" t="str">
        <f t="shared" si="45"/>
        <v/>
      </c>
      <c r="C606" s="55" t="str" cm="1">
        <f t="array" ref="C606">IF(ROW()-ROW(B$27)+1 &gt; $D$19, "",
_xlfn.SWITCH($D$15,
  "Monthly", EDATE($D$16, ROW()-ROW(B$27)),
  "Quarterly", EDATE($D$16, 3*(ROW()-ROW(B$27))),
  "Annually", EDATE($D$16, 12*(ROW()-ROW(B$27))),
  "Semi monthly", $D$16 + (ROW()-ROW(B$27))*15,
  "Bi weekly", $D$16 + (ROW()-ROW(B$27))*14,
  $D$16 + (ROW()-ROW(B$27))*30
))</f>
        <v/>
      </c>
      <c r="D606" s="52" t="str">
        <f t="shared" si="46"/>
        <v/>
      </c>
      <c r="E606" s="52" t="str">
        <f t="shared" si="47"/>
        <v/>
      </c>
      <c r="F606" s="52" t="str">
        <f t="shared" si="48"/>
        <v/>
      </c>
      <c r="G606" s="293" t="str">
        <f t="shared" si="49"/>
        <v/>
      </c>
      <c r="H606" s="293"/>
    </row>
    <row r="607" spans="2:8" ht="20" customHeight="1" x14ac:dyDescent="0.35">
      <c r="B607" s="50" t="str">
        <f t="shared" si="45"/>
        <v/>
      </c>
      <c r="C607" s="55" t="str" cm="1">
        <f t="array" ref="C607">IF(ROW()-ROW(B$27)+1 &gt; $D$19, "",
_xlfn.SWITCH($D$15,
  "Monthly", EDATE($D$16, ROW()-ROW(B$27)),
  "Quarterly", EDATE($D$16, 3*(ROW()-ROW(B$27))),
  "Annually", EDATE($D$16, 12*(ROW()-ROW(B$27))),
  "Semi monthly", $D$16 + (ROW()-ROW(B$27))*15,
  "Bi weekly", $D$16 + (ROW()-ROW(B$27))*14,
  $D$16 + (ROW()-ROW(B$27))*30
))</f>
        <v/>
      </c>
      <c r="D607" s="52" t="str">
        <f t="shared" si="46"/>
        <v/>
      </c>
      <c r="E607" s="52" t="str">
        <f t="shared" si="47"/>
        <v/>
      </c>
      <c r="F607" s="52" t="str">
        <f t="shared" si="48"/>
        <v/>
      </c>
      <c r="G607" s="293" t="str">
        <f t="shared" si="49"/>
        <v/>
      </c>
      <c r="H607" s="293"/>
    </row>
    <row r="608" spans="2:8" ht="20" customHeight="1" x14ac:dyDescent="0.35">
      <c r="B608" s="50" t="str">
        <f t="shared" si="45"/>
        <v/>
      </c>
      <c r="C608" s="55" t="str" cm="1">
        <f t="array" ref="C608">IF(ROW()-ROW(B$27)+1 &gt; $D$19, "",
_xlfn.SWITCH($D$15,
  "Monthly", EDATE($D$16, ROW()-ROW(B$27)),
  "Quarterly", EDATE($D$16, 3*(ROW()-ROW(B$27))),
  "Annually", EDATE($D$16, 12*(ROW()-ROW(B$27))),
  "Semi monthly", $D$16 + (ROW()-ROW(B$27))*15,
  "Bi weekly", $D$16 + (ROW()-ROW(B$27))*14,
  $D$16 + (ROW()-ROW(B$27))*30
))</f>
        <v/>
      </c>
      <c r="D608" s="52" t="str">
        <f t="shared" si="46"/>
        <v/>
      </c>
      <c r="E608" s="52" t="str">
        <f t="shared" si="47"/>
        <v/>
      </c>
      <c r="F608" s="52" t="str">
        <f t="shared" si="48"/>
        <v/>
      </c>
      <c r="G608" s="293" t="str">
        <f t="shared" si="49"/>
        <v/>
      </c>
      <c r="H608" s="293"/>
    </row>
    <row r="609" spans="2:8" ht="20" customHeight="1" x14ac:dyDescent="0.35">
      <c r="B609" s="50" t="str">
        <f t="shared" si="45"/>
        <v/>
      </c>
      <c r="C609" s="55" t="str" cm="1">
        <f t="array" ref="C609">IF(ROW()-ROW(B$27)+1 &gt; $D$19, "",
_xlfn.SWITCH($D$15,
  "Monthly", EDATE($D$16, ROW()-ROW(B$27)),
  "Quarterly", EDATE($D$16, 3*(ROW()-ROW(B$27))),
  "Annually", EDATE($D$16, 12*(ROW()-ROW(B$27))),
  "Semi monthly", $D$16 + (ROW()-ROW(B$27))*15,
  "Bi weekly", $D$16 + (ROW()-ROW(B$27))*14,
  $D$16 + (ROW()-ROW(B$27))*30
))</f>
        <v/>
      </c>
      <c r="D609" s="52" t="str">
        <f t="shared" si="46"/>
        <v/>
      </c>
      <c r="E609" s="52" t="str">
        <f t="shared" si="47"/>
        <v/>
      </c>
      <c r="F609" s="52" t="str">
        <f t="shared" si="48"/>
        <v/>
      </c>
      <c r="G609" s="293" t="str">
        <f t="shared" si="49"/>
        <v/>
      </c>
      <c r="H609" s="293"/>
    </row>
    <row r="610" spans="2:8" ht="20" customHeight="1" x14ac:dyDescent="0.35">
      <c r="B610" s="50" t="str">
        <f t="shared" si="45"/>
        <v/>
      </c>
      <c r="C610" s="55" t="str" cm="1">
        <f t="array" ref="C610">IF(ROW()-ROW(B$27)+1 &gt; $D$19, "",
_xlfn.SWITCH($D$15,
  "Monthly", EDATE($D$16, ROW()-ROW(B$27)),
  "Quarterly", EDATE($D$16, 3*(ROW()-ROW(B$27))),
  "Annually", EDATE($D$16, 12*(ROW()-ROW(B$27))),
  "Semi monthly", $D$16 + (ROW()-ROW(B$27))*15,
  "Bi weekly", $D$16 + (ROW()-ROW(B$27))*14,
  $D$16 + (ROW()-ROW(B$27))*30
))</f>
        <v/>
      </c>
      <c r="D610" s="52" t="str">
        <f t="shared" si="46"/>
        <v/>
      </c>
      <c r="E610" s="52" t="str">
        <f t="shared" si="47"/>
        <v/>
      </c>
      <c r="F610" s="52" t="str">
        <f t="shared" si="48"/>
        <v/>
      </c>
      <c r="G610" s="293" t="str">
        <f t="shared" si="49"/>
        <v/>
      </c>
      <c r="H610" s="293"/>
    </row>
    <row r="611" spans="2:8" ht="20" customHeight="1" x14ac:dyDescent="0.35">
      <c r="B611" s="50" t="str">
        <f t="shared" si="45"/>
        <v/>
      </c>
      <c r="C611" s="55" t="str" cm="1">
        <f t="array" ref="C611">IF(ROW()-ROW(B$27)+1 &gt; $D$19, "",
_xlfn.SWITCH($D$15,
  "Monthly", EDATE($D$16, ROW()-ROW(B$27)),
  "Quarterly", EDATE($D$16, 3*(ROW()-ROW(B$27))),
  "Annually", EDATE($D$16, 12*(ROW()-ROW(B$27))),
  "Semi monthly", $D$16 + (ROW()-ROW(B$27))*15,
  "Bi weekly", $D$16 + (ROW()-ROW(B$27))*14,
  $D$16 + (ROW()-ROW(B$27))*30
))</f>
        <v/>
      </c>
      <c r="D611" s="52" t="str">
        <f t="shared" si="46"/>
        <v/>
      </c>
      <c r="E611" s="52" t="str">
        <f t="shared" si="47"/>
        <v/>
      </c>
      <c r="F611" s="52" t="str">
        <f t="shared" si="48"/>
        <v/>
      </c>
      <c r="G611" s="293" t="str">
        <f t="shared" si="49"/>
        <v/>
      </c>
      <c r="H611" s="293"/>
    </row>
    <row r="612" spans="2:8" ht="20" customHeight="1" x14ac:dyDescent="0.35">
      <c r="B612" s="50" t="str">
        <f t="shared" si="45"/>
        <v/>
      </c>
      <c r="C612" s="55" t="str" cm="1">
        <f t="array" ref="C612">IF(ROW()-ROW(B$27)+1 &gt; $D$19, "",
_xlfn.SWITCH($D$15,
  "Monthly", EDATE($D$16, ROW()-ROW(B$27)),
  "Quarterly", EDATE($D$16, 3*(ROW()-ROW(B$27))),
  "Annually", EDATE($D$16, 12*(ROW()-ROW(B$27))),
  "Semi monthly", $D$16 + (ROW()-ROW(B$27))*15,
  "Bi weekly", $D$16 + (ROW()-ROW(B$27))*14,
  $D$16 + (ROW()-ROW(B$27))*30
))</f>
        <v/>
      </c>
      <c r="D612" s="52" t="str">
        <f t="shared" si="46"/>
        <v/>
      </c>
      <c r="E612" s="52" t="str">
        <f t="shared" si="47"/>
        <v/>
      </c>
      <c r="F612" s="52" t="str">
        <f t="shared" si="48"/>
        <v/>
      </c>
      <c r="G612" s="293" t="str">
        <f t="shared" si="49"/>
        <v/>
      </c>
      <c r="H612" s="293"/>
    </row>
    <row r="613" spans="2:8" ht="20" customHeight="1" x14ac:dyDescent="0.35">
      <c r="B613" s="50" t="str">
        <f t="shared" si="45"/>
        <v/>
      </c>
      <c r="C613" s="55" t="str" cm="1">
        <f t="array" ref="C613">IF(ROW()-ROW(B$27)+1 &gt; $D$19, "",
_xlfn.SWITCH($D$15,
  "Monthly", EDATE($D$16, ROW()-ROW(B$27)),
  "Quarterly", EDATE($D$16, 3*(ROW()-ROW(B$27))),
  "Annually", EDATE($D$16, 12*(ROW()-ROW(B$27))),
  "Semi monthly", $D$16 + (ROW()-ROW(B$27))*15,
  "Bi weekly", $D$16 + (ROW()-ROW(B$27))*14,
  $D$16 + (ROW()-ROW(B$27))*30
))</f>
        <v/>
      </c>
      <c r="D613" s="52" t="str">
        <f t="shared" si="46"/>
        <v/>
      </c>
      <c r="E613" s="52" t="str">
        <f t="shared" si="47"/>
        <v/>
      </c>
      <c r="F613" s="52" t="str">
        <f t="shared" si="48"/>
        <v/>
      </c>
      <c r="G613" s="293" t="str">
        <f t="shared" si="49"/>
        <v/>
      </c>
      <c r="H613" s="293"/>
    </row>
    <row r="614" spans="2:8" ht="20" customHeight="1" x14ac:dyDescent="0.35">
      <c r="B614" s="50" t="str">
        <f t="shared" si="45"/>
        <v/>
      </c>
      <c r="C614" s="55" t="str" cm="1">
        <f t="array" ref="C614">IF(ROW()-ROW(B$27)+1 &gt; $D$19, "",
_xlfn.SWITCH($D$15,
  "Monthly", EDATE($D$16, ROW()-ROW(B$27)),
  "Quarterly", EDATE($D$16, 3*(ROW()-ROW(B$27))),
  "Annually", EDATE($D$16, 12*(ROW()-ROW(B$27))),
  "Semi monthly", $D$16 + (ROW()-ROW(B$27))*15,
  "Bi weekly", $D$16 + (ROW()-ROW(B$27))*14,
  $D$16 + (ROW()-ROW(B$27))*30
))</f>
        <v/>
      </c>
      <c r="D614" s="52" t="str">
        <f t="shared" si="46"/>
        <v/>
      </c>
      <c r="E614" s="52" t="str">
        <f t="shared" si="47"/>
        <v/>
      </c>
      <c r="F614" s="52" t="str">
        <f t="shared" si="48"/>
        <v/>
      </c>
      <c r="G614" s="293" t="str">
        <f t="shared" si="49"/>
        <v/>
      </c>
      <c r="H614" s="293"/>
    </row>
    <row r="615" spans="2:8" ht="20" customHeight="1" x14ac:dyDescent="0.35">
      <c r="B615" s="50" t="str">
        <f t="shared" si="45"/>
        <v/>
      </c>
      <c r="C615" s="55" t="str" cm="1">
        <f t="array" ref="C615">IF(ROW()-ROW(B$27)+1 &gt; $D$19, "",
_xlfn.SWITCH($D$15,
  "Monthly", EDATE($D$16, ROW()-ROW(B$27)),
  "Quarterly", EDATE($D$16, 3*(ROW()-ROW(B$27))),
  "Annually", EDATE($D$16, 12*(ROW()-ROW(B$27))),
  "Semi monthly", $D$16 + (ROW()-ROW(B$27))*15,
  "Bi weekly", $D$16 + (ROW()-ROW(B$27))*14,
  $D$16 + (ROW()-ROW(B$27))*30
))</f>
        <v/>
      </c>
      <c r="D615" s="52" t="str">
        <f t="shared" si="46"/>
        <v/>
      </c>
      <c r="E615" s="52" t="str">
        <f t="shared" si="47"/>
        <v/>
      </c>
      <c r="F615" s="52" t="str">
        <f t="shared" si="48"/>
        <v/>
      </c>
      <c r="G615" s="293" t="str">
        <f t="shared" si="49"/>
        <v/>
      </c>
      <c r="H615" s="293"/>
    </row>
    <row r="616" spans="2:8" ht="20" customHeight="1" x14ac:dyDescent="0.35">
      <c r="B616" s="50" t="str">
        <f t="shared" si="45"/>
        <v/>
      </c>
      <c r="C616" s="55" t="str" cm="1">
        <f t="array" ref="C616">IF(ROW()-ROW(B$27)+1 &gt; $D$19, "",
_xlfn.SWITCH($D$15,
  "Monthly", EDATE($D$16, ROW()-ROW(B$27)),
  "Quarterly", EDATE($D$16, 3*(ROW()-ROW(B$27))),
  "Annually", EDATE($D$16, 12*(ROW()-ROW(B$27))),
  "Semi monthly", $D$16 + (ROW()-ROW(B$27))*15,
  "Bi weekly", $D$16 + (ROW()-ROW(B$27))*14,
  $D$16 + (ROW()-ROW(B$27))*30
))</f>
        <v/>
      </c>
      <c r="D616" s="52" t="str">
        <f t="shared" si="46"/>
        <v/>
      </c>
      <c r="E616" s="52" t="str">
        <f t="shared" si="47"/>
        <v/>
      </c>
      <c r="F616" s="52" t="str">
        <f t="shared" si="48"/>
        <v/>
      </c>
      <c r="G616" s="293" t="str">
        <f t="shared" si="49"/>
        <v/>
      </c>
      <c r="H616" s="293"/>
    </row>
    <row r="617" spans="2:8" ht="20" customHeight="1" x14ac:dyDescent="0.35">
      <c r="B617" s="50" t="str">
        <f t="shared" si="45"/>
        <v/>
      </c>
      <c r="C617" s="55" t="str" cm="1">
        <f t="array" ref="C617">IF(ROW()-ROW(B$27)+1 &gt; $D$19, "",
_xlfn.SWITCH($D$15,
  "Monthly", EDATE($D$16, ROW()-ROW(B$27)),
  "Quarterly", EDATE($D$16, 3*(ROW()-ROW(B$27))),
  "Annually", EDATE($D$16, 12*(ROW()-ROW(B$27))),
  "Semi monthly", $D$16 + (ROW()-ROW(B$27))*15,
  "Bi weekly", $D$16 + (ROW()-ROW(B$27))*14,
  $D$16 + (ROW()-ROW(B$27))*30
))</f>
        <v/>
      </c>
      <c r="D617" s="52" t="str">
        <f t="shared" si="46"/>
        <v/>
      </c>
      <c r="E617" s="52" t="str">
        <f t="shared" si="47"/>
        <v/>
      </c>
      <c r="F617" s="52" t="str">
        <f t="shared" si="48"/>
        <v/>
      </c>
      <c r="G617" s="293" t="str">
        <f t="shared" si="49"/>
        <v/>
      </c>
      <c r="H617" s="293"/>
    </row>
    <row r="618" spans="2:8" ht="20" customHeight="1" x14ac:dyDescent="0.35">
      <c r="B618" s="50" t="str">
        <f t="shared" si="45"/>
        <v/>
      </c>
      <c r="C618" s="55" t="str" cm="1">
        <f t="array" ref="C618">IF(ROW()-ROW(B$27)+1 &gt; $D$19, "",
_xlfn.SWITCH($D$15,
  "Monthly", EDATE($D$16, ROW()-ROW(B$27)),
  "Quarterly", EDATE($D$16, 3*(ROW()-ROW(B$27))),
  "Annually", EDATE($D$16, 12*(ROW()-ROW(B$27))),
  "Semi monthly", $D$16 + (ROW()-ROW(B$27))*15,
  "Bi weekly", $D$16 + (ROW()-ROW(B$27))*14,
  $D$16 + (ROW()-ROW(B$27))*30
))</f>
        <v/>
      </c>
      <c r="D618" s="52" t="str">
        <f t="shared" si="46"/>
        <v/>
      </c>
      <c r="E618" s="52" t="str">
        <f t="shared" si="47"/>
        <v/>
      </c>
      <c r="F618" s="52" t="str">
        <f t="shared" si="48"/>
        <v/>
      </c>
      <c r="G618" s="293" t="str">
        <f t="shared" si="49"/>
        <v/>
      </c>
      <c r="H618" s="293"/>
    </row>
    <row r="619" spans="2:8" ht="20" customHeight="1" x14ac:dyDescent="0.35">
      <c r="B619" s="50" t="str">
        <f t="shared" si="45"/>
        <v/>
      </c>
      <c r="C619" s="55" t="str" cm="1">
        <f t="array" ref="C619">IF(ROW()-ROW(B$27)+1 &gt; $D$19, "",
_xlfn.SWITCH($D$15,
  "Monthly", EDATE($D$16, ROW()-ROW(B$27)),
  "Quarterly", EDATE($D$16, 3*(ROW()-ROW(B$27))),
  "Annually", EDATE($D$16, 12*(ROW()-ROW(B$27))),
  "Semi monthly", $D$16 + (ROW()-ROW(B$27))*15,
  "Bi weekly", $D$16 + (ROW()-ROW(B$27))*14,
  $D$16 + (ROW()-ROW(B$27))*30
))</f>
        <v/>
      </c>
      <c r="D619" s="52" t="str">
        <f t="shared" si="46"/>
        <v/>
      </c>
      <c r="E619" s="52" t="str">
        <f t="shared" si="47"/>
        <v/>
      </c>
      <c r="F619" s="52" t="str">
        <f t="shared" si="48"/>
        <v/>
      </c>
      <c r="G619" s="293" t="str">
        <f t="shared" si="49"/>
        <v/>
      </c>
      <c r="H619" s="293"/>
    </row>
    <row r="620" spans="2:8" ht="20" customHeight="1" x14ac:dyDescent="0.35">
      <c r="B620" s="50" t="str">
        <f t="shared" si="45"/>
        <v/>
      </c>
      <c r="C620" s="55" t="str" cm="1">
        <f t="array" ref="C620">IF(ROW()-ROW(B$27)+1 &gt; $D$19, "",
_xlfn.SWITCH($D$15,
  "Monthly", EDATE($D$16, ROW()-ROW(B$27)),
  "Quarterly", EDATE($D$16, 3*(ROW()-ROW(B$27))),
  "Annually", EDATE($D$16, 12*(ROW()-ROW(B$27))),
  "Semi monthly", $D$16 + (ROW()-ROW(B$27))*15,
  "Bi weekly", $D$16 + (ROW()-ROW(B$27))*14,
  $D$16 + (ROW()-ROW(B$27))*30
))</f>
        <v/>
      </c>
      <c r="D620" s="52" t="str">
        <f t="shared" si="46"/>
        <v/>
      </c>
      <c r="E620" s="52" t="str">
        <f t="shared" si="47"/>
        <v/>
      </c>
      <c r="F620" s="52" t="str">
        <f t="shared" si="48"/>
        <v/>
      </c>
      <c r="G620" s="293" t="str">
        <f t="shared" si="49"/>
        <v/>
      </c>
      <c r="H620" s="293"/>
    </row>
    <row r="621" spans="2:8" ht="20" customHeight="1" x14ac:dyDescent="0.35">
      <c r="B621" s="50" t="str">
        <f t="shared" si="45"/>
        <v/>
      </c>
      <c r="C621" s="55" t="str" cm="1">
        <f t="array" ref="C621">IF(ROW()-ROW(B$27)+1 &gt; $D$19, "",
_xlfn.SWITCH($D$15,
  "Monthly", EDATE($D$16, ROW()-ROW(B$27)),
  "Quarterly", EDATE($D$16, 3*(ROW()-ROW(B$27))),
  "Annually", EDATE($D$16, 12*(ROW()-ROW(B$27))),
  "Semi monthly", $D$16 + (ROW()-ROW(B$27))*15,
  "Bi weekly", $D$16 + (ROW()-ROW(B$27))*14,
  $D$16 + (ROW()-ROW(B$27))*30
))</f>
        <v/>
      </c>
      <c r="D621" s="52" t="str">
        <f t="shared" si="46"/>
        <v/>
      </c>
      <c r="E621" s="52" t="str">
        <f t="shared" si="47"/>
        <v/>
      </c>
      <c r="F621" s="52" t="str">
        <f t="shared" si="48"/>
        <v/>
      </c>
      <c r="G621" s="293" t="str">
        <f t="shared" si="49"/>
        <v/>
      </c>
      <c r="H621" s="293"/>
    </row>
    <row r="622" spans="2:8" ht="20" customHeight="1" x14ac:dyDescent="0.35">
      <c r="B622" s="50" t="str">
        <f t="shared" si="45"/>
        <v/>
      </c>
      <c r="C622" s="55" t="str" cm="1">
        <f t="array" ref="C622">IF(ROW()-ROW(B$27)+1 &gt; $D$19, "",
_xlfn.SWITCH($D$15,
  "Monthly", EDATE($D$16, ROW()-ROW(B$27)),
  "Quarterly", EDATE($D$16, 3*(ROW()-ROW(B$27))),
  "Annually", EDATE($D$16, 12*(ROW()-ROW(B$27))),
  "Semi monthly", $D$16 + (ROW()-ROW(B$27))*15,
  "Bi weekly", $D$16 + (ROW()-ROW(B$27))*14,
  $D$16 + (ROW()-ROW(B$27))*30
))</f>
        <v/>
      </c>
      <c r="D622" s="52" t="str">
        <f t="shared" si="46"/>
        <v/>
      </c>
      <c r="E622" s="52" t="str">
        <f t="shared" si="47"/>
        <v/>
      </c>
      <c r="F622" s="52" t="str">
        <f t="shared" si="48"/>
        <v/>
      </c>
      <c r="G622" s="293" t="str">
        <f t="shared" si="49"/>
        <v/>
      </c>
      <c r="H622" s="293"/>
    </row>
    <row r="623" spans="2:8" ht="20" customHeight="1" x14ac:dyDescent="0.35">
      <c r="B623" s="50" t="str">
        <f t="shared" si="45"/>
        <v/>
      </c>
      <c r="C623" s="55" t="str" cm="1">
        <f t="array" ref="C623">IF(ROW()-ROW(B$27)+1 &gt; $D$19, "",
_xlfn.SWITCH($D$15,
  "Monthly", EDATE($D$16, ROW()-ROW(B$27)),
  "Quarterly", EDATE($D$16, 3*(ROW()-ROW(B$27))),
  "Annually", EDATE($D$16, 12*(ROW()-ROW(B$27))),
  "Semi monthly", $D$16 + (ROW()-ROW(B$27))*15,
  "Bi weekly", $D$16 + (ROW()-ROW(B$27))*14,
  $D$16 + (ROW()-ROW(B$27))*30
))</f>
        <v/>
      </c>
      <c r="D623" s="52" t="str">
        <f t="shared" si="46"/>
        <v/>
      </c>
      <c r="E623" s="52" t="str">
        <f t="shared" si="47"/>
        <v/>
      </c>
      <c r="F623" s="52" t="str">
        <f t="shared" si="48"/>
        <v/>
      </c>
      <c r="G623" s="293" t="str">
        <f t="shared" si="49"/>
        <v/>
      </c>
      <c r="H623" s="293"/>
    </row>
    <row r="624" spans="2:8" ht="20" customHeight="1" x14ac:dyDescent="0.35">
      <c r="B624" s="50" t="str">
        <f t="shared" si="45"/>
        <v/>
      </c>
      <c r="C624" s="55" t="str" cm="1">
        <f t="array" ref="C624">IF(ROW()-ROW(B$27)+1 &gt; $D$19, "",
_xlfn.SWITCH($D$15,
  "Monthly", EDATE($D$16, ROW()-ROW(B$27)),
  "Quarterly", EDATE($D$16, 3*(ROW()-ROW(B$27))),
  "Annually", EDATE($D$16, 12*(ROW()-ROW(B$27))),
  "Semi monthly", $D$16 + (ROW()-ROW(B$27))*15,
  "Bi weekly", $D$16 + (ROW()-ROW(B$27))*14,
  $D$16 + (ROW()-ROW(B$27))*30
))</f>
        <v/>
      </c>
      <c r="D624" s="52" t="str">
        <f t="shared" si="46"/>
        <v/>
      </c>
      <c r="E624" s="52" t="str">
        <f t="shared" si="47"/>
        <v/>
      </c>
      <c r="F624" s="52" t="str">
        <f t="shared" si="48"/>
        <v/>
      </c>
      <c r="G624" s="293" t="str">
        <f t="shared" si="49"/>
        <v/>
      </c>
      <c r="H624" s="293"/>
    </row>
    <row r="625" spans="2:8" ht="20" customHeight="1" x14ac:dyDescent="0.35">
      <c r="B625" s="50" t="str">
        <f t="shared" si="45"/>
        <v/>
      </c>
      <c r="C625" s="55" t="str" cm="1">
        <f t="array" ref="C625">IF(ROW()-ROW(B$27)+1 &gt; $D$19, "",
_xlfn.SWITCH($D$15,
  "Monthly", EDATE($D$16, ROW()-ROW(B$27)),
  "Quarterly", EDATE($D$16, 3*(ROW()-ROW(B$27))),
  "Annually", EDATE($D$16, 12*(ROW()-ROW(B$27))),
  "Semi monthly", $D$16 + (ROW()-ROW(B$27))*15,
  "Bi weekly", $D$16 + (ROW()-ROW(B$27))*14,
  $D$16 + (ROW()-ROW(B$27))*30
))</f>
        <v/>
      </c>
      <c r="D625" s="52" t="str">
        <f t="shared" si="46"/>
        <v/>
      </c>
      <c r="E625" s="52" t="str">
        <f t="shared" si="47"/>
        <v/>
      </c>
      <c r="F625" s="52" t="str">
        <f t="shared" si="48"/>
        <v/>
      </c>
      <c r="G625" s="293" t="str">
        <f t="shared" si="49"/>
        <v/>
      </c>
      <c r="H625" s="293"/>
    </row>
    <row r="626" spans="2:8" ht="20" customHeight="1" x14ac:dyDescent="0.35">
      <c r="B626" s="50" t="str">
        <f t="shared" si="45"/>
        <v/>
      </c>
      <c r="C626" s="55" t="str" cm="1">
        <f t="array" ref="C626">IF(ROW()-ROW(B$27)+1 &gt; $D$19, "",
_xlfn.SWITCH($D$15,
  "Monthly", EDATE($D$16, ROW()-ROW(B$27)),
  "Quarterly", EDATE($D$16, 3*(ROW()-ROW(B$27))),
  "Annually", EDATE($D$16, 12*(ROW()-ROW(B$27))),
  "Semi monthly", $D$16 + (ROW()-ROW(B$27))*15,
  "Bi weekly", $D$16 + (ROW()-ROW(B$27))*14,
  $D$16 + (ROW()-ROW(B$27))*30
))</f>
        <v/>
      </c>
      <c r="D626" s="52" t="str">
        <f t="shared" si="46"/>
        <v/>
      </c>
      <c r="E626" s="52" t="str">
        <f t="shared" si="47"/>
        <v/>
      </c>
      <c r="F626" s="52" t="str">
        <f t="shared" si="48"/>
        <v/>
      </c>
      <c r="G626" s="293" t="str">
        <f t="shared" si="49"/>
        <v/>
      </c>
      <c r="H626" s="293"/>
    </row>
    <row r="627" spans="2:8" ht="20" customHeight="1" x14ac:dyDescent="0.35">
      <c r="B627" s="50" t="str">
        <f t="shared" si="45"/>
        <v/>
      </c>
      <c r="C627" s="55" t="str" cm="1">
        <f t="array" ref="C627">IF(ROW()-ROW(B$27)+1 &gt; $D$19, "",
_xlfn.SWITCH($D$15,
  "Monthly", EDATE($D$16, ROW()-ROW(B$27)),
  "Quarterly", EDATE($D$16, 3*(ROW()-ROW(B$27))),
  "Annually", EDATE($D$16, 12*(ROW()-ROW(B$27))),
  "Semi monthly", $D$16 + (ROW()-ROW(B$27))*15,
  "Bi weekly", $D$16 + (ROW()-ROW(B$27))*14,
  $D$16 + (ROW()-ROW(B$27))*30
))</f>
        <v/>
      </c>
      <c r="D627" s="52" t="str">
        <f t="shared" si="46"/>
        <v/>
      </c>
      <c r="E627" s="52" t="str">
        <f t="shared" si="47"/>
        <v/>
      </c>
      <c r="F627" s="52" t="str">
        <f t="shared" si="48"/>
        <v/>
      </c>
      <c r="G627" s="293" t="str">
        <f t="shared" si="49"/>
        <v/>
      </c>
      <c r="H627" s="293"/>
    </row>
    <row r="628" spans="2:8" ht="20" customHeight="1" x14ac:dyDescent="0.35">
      <c r="B628" s="50" t="str">
        <f t="shared" si="45"/>
        <v/>
      </c>
      <c r="C628" s="55" t="str" cm="1">
        <f t="array" ref="C628">IF(ROW()-ROW(B$27)+1 &gt; $D$19, "",
_xlfn.SWITCH($D$15,
  "Monthly", EDATE($D$16, ROW()-ROW(B$27)),
  "Quarterly", EDATE($D$16, 3*(ROW()-ROW(B$27))),
  "Annually", EDATE($D$16, 12*(ROW()-ROW(B$27))),
  "Semi monthly", $D$16 + (ROW()-ROW(B$27))*15,
  "Bi weekly", $D$16 + (ROW()-ROW(B$27))*14,
  $D$16 + (ROW()-ROW(B$27))*30
))</f>
        <v/>
      </c>
      <c r="D628" s="52" t="str">
        <f t="shared" si="46"/>
        <v/>
      </c>
      <c r="E628" s="52" t="str">
        <f t="shared" si="47"/>
        <v/>
      </c>
      <c r="F628" s="52" t="str">
        <f t="shared" si="48"/>
        <v/>
      </c>
      <c r="G628" s="293" t="str">
        <f t="shared" si="49"/>
        <v/>
      </c>
      <c r="H628" s="293"/>
    </row>
    <row r="629" spans="2:8" ht="20" customHeight="1" x14ac:dyDescent="0.35">
      <c r="B629" s="50" t="str">
        <f t="shared" si="45"/>
        <v/>
      </c>
      <c r="C629" s="55" t="str" cm="1">
        <f t="array" ref="C629">IF(ROW()-ROW(B$27)+1 &gt; $D$19, "",
_xlfn.SWITCH($D$15,
  "Monthly", EDATE($D$16, ROW()-ROW(B$27)),
  "Quarterly", EDATE($D$16, 3*(ROW()-ROW(B$27))),
  "Annually", EDATE($D$16, 12*(ROW()-ROW(B$27))),
  "Semi monthly", $D$16 + (ROW()-ROW(B$27))*15,
  "Bi weekly", $D$16 + (ROW()-ROW(B$27))*14,
  $D$16 + (ROW()-ROW(B$27))*30
))</f>
        <v/>
      </c>
      <c r="D629" s="52" t="str">
        <f t="shared" si="46"/>
        <v/>
      </c>
      <c r="E629" s="52" t="str">
        <f t="shared" si="47"/>
        <v/>
      </c>
      <c r="F629" s="52" t="str">
        <f t="shared" si="48"/>
        <v/>
      </c>
      <c r="G629" s="293" t="str">
        <f t="shared" si="49"/>
        <v/>
      </c>
      <c r="H629" s="293"/>
    </row>
    <row r="630" spans="2:8" ht="20" customHeight="1" x14ac:dyDescent="0.35">
      <c r="B630" s="50" t="str">
        <f t="shared" si="45"/>
        <v/>
      </c>
      <c r="C630" s="55" t="str" cm="1">
        <f t="array" ref="C630">IF(ROW()-ROW(B$27)+1 &gt; $D$19, "",
_xlfn.SWITCH($D$15,
  "Monthly", EDATE($D$16, ROW()-ROW(B$27)),
  "Quarterly", EDATE($D$16, 3*(ROW()-ROW(B$27))),
  "Annually", EDATE($D$16, 12*(ROW()-ROW(B$27))),
  "Semi monthly", $D$16 + (ROW()-ROW(B$27))*15,
  "Bi weekly", $D$16 + (ROW()-ROW(B$27))*14,
  $D$16 + (ROW()-ROW(B$27))*30
))</f>
        <v/>
      </c>
      <c r="D630" s="52" t="str">
        <f t="shared" si="46"/>
        <v/>
      </c>
      <c r="E630" s="52" t="str">
        <f t="shared" si="47"/>
        <v/>
      </c>
      <c r="F630" s="52" t="str">
        <f t="shared" si="48"/>
        <v/>
      </c>
      <c r="G630" s="293" t="str">
        <f t="shared" si="49"/>
        <v/>
      </c>
      <c r="H630" s="293"/>
    </row>
    <row r="631" spans="2:8" ht="20" customHeight="1" x14ac:dyDescent="0.35">
      <c r="B631" s="50" t="str">
        <f t="shared" si="45"/>
        <v/>
      </c>
      <c r="C631" s="55" t="str" cm="1">
        <f t="array" ref="C631">IF(ROW()-ROW(B$27)+1 &gt; $D$19, "",
_xlfn.SWITCH($D$15,
  "Monthly", EDATE($D$16, ROW()-ROW(B$27)),
  "Quarterly", EDATE($D$16, 3*(ROW()-ROW(B$27))),
  "Annually", EDATE($D$16, 12*(ROW()-ROW(B$27))),
  "Semi monthly", $D$16 + (ROW()-ROW(B$27))*15,
  "Bi weekly", $D$16 + (ROW()-ROW(B$27))*14,
  $D$16 + (ROW()-ROW(B$27))*30
))</f>
        <v/>
      </c>
      <c r="D631" s="52" t="str">
        <f t="shared" si="46"/>
        <v/>
      </c>
      <c r="E631" s="52" t="str">
        <f t="shared" si="47"/>
        <v/>
      </c>
      <c r="F631" s="52" t="str">
        <f t="shared" si="48"/>
        <v/>
      </c>
      <c r="G631" s="293" t="str">
        <f t="shared" si="49"/>
        <v/>
      </c>
      <c r="H631" s="293"/>
    </row>
    <row r="632" spans="2:8" ht="20" customHeight="1" x14ac:dyDescent="0.35">
      <c r="B632" s="50" t="str">
        <f t="shared" si="45"/>
        <v/>
      </c>
      <c r="C632" s="55" t="str" cm="1">
        <f t="array" ref="C632">IF(ROW()-ROW(B$27)+1 &gt; $D$19, "",
_xlfn.SWITCH($D$15,
  "Monthly", EDATE($D$16, ROW()-ROW(B$27)),
  "Quarterly", EDATE($D$16, 3*(ROW()-ROW(B$27))),
  "Annually", EDATE($D$16, 12*(ROW()-ROW(B$27))),
  "Semi monthly", $D$16 + (ROW()-ROW(B$27))*15,
  "Bi weekly", $D$16 + (ROW()-ROW(B$27))*14,
  $D$16 + (ROW()-ROW(B$27))*30
))</f>
        <v/>
      </c>
      <c r="D632" s="52" t="str">
        <f t="shared" si="46"/>
        <v/>
      </c>
      <c r="E632" s="52" t="str">
        <f t="shared" si="47"/>
        <v/>
      </c>
      <c r="F632" s="52" t="str">
        <f t="shared" si="48"/>
        <v/>
      </c>
      <c r="G632" s="293" t="str">
        <f t="shared" si="49"/>
        <v/>
      </c>
      <c r="H632" s="293"/>
    </row>
    <row r="633" spans="2:8" ht="20" customHeight="1" x14ac:dyDescent="0.35">
      <c r="B633" s="50" t="str">
        <f t="shared" si="45"/>
        <v/>
      </c>
      <c r="C633" s="55" t="str" cm="1">
        <f t="array" ref="C633">IF(ROW()-ROW(B$27)+1 &gt; $D$19, "",
_xlfn.SWITCH($D$15,
  "Monthly", EDATE($D$16, ROW()-ROW(B$27)),
  "Quarterly", EDATE($D$16, 3*(ROW()-ROW(B$27))),
  "Annually", EDATE($D$16, 12*(ROW()-ROW(B$27))),
  "Semi monthly", $D$16 + (ROW()-ROW(B$27))*15,
  "Bi weekly", $D$16 + (ROW()-ROW(B$27))*14,
  $D$16 + (ROW()-ROW(B$27))*30
))</f>
        <v/>
      </c>
      <c r="D633" s="52" t="str">
        <f t="shared" si="46"/>
        <v/>
      </c>
      <c r="E633" s="52" t="str">
        <f t="shared" si="47"/>
        <v/>
      </c>
      <c r="F633" s="52" t="str">
        <f t="shared" si="48"/>
        <v/>
      </c>
      <c r="G633" s="293" t="str">
        <f t="shared" si="49"/>
        <v/>
      </c>
      <c r="H633" s="293"/>
    </row>
    <row r="634" spans="2:8" ht="20" customHeight="1" x14ac:dyDescent="0.35">
      <c r="B634" s="50" t="str">
        <f t="shared" si="45"/>
        <v/>
      </c>
      <c r="C634" s="55" t="str" cm="1">
        <f t="array" ref="C634">IF(ROW()-ROW(B$27)+1 &gt; $D$19, "",
_xlfn.SWITCH($D$15,
  "Monthly", EDATE($D$16, ROW()-ROW(B$27)),
  "Quarterly", EDATE($D$16, 3*(ROW()-ROW(B$27))),
  "Annually", EDATE($D$16, 12*(ROW()-ROW(B$27))),
  "Semi monthly", $D$16 + (ROW()-ROW(B$27))*15,
  "Bi weekly", $D$16 + (ROW()-ROW(B$27))*14,
  $D$16 + (ROW()-ROW(B$27))*30
))</f>
        <v/>
      </c>
      <c r="D634" s="52" t="str">
        <f t="shared" si="46"/>
        <v/>
      </c>
      <c r="E634" s="52" t="str">
        <f t="shared" si="47"/>
        <v/>
      </c>
      <c r="F634" s="52" t="str">
        <f t="shared" si="48"/>
        <v/>
      </c>
      <c r="G634" s="293" t="str">
        <f t="shared" si="49"/>
        <v/>
      </c>
      <c r="H634" s="293"/>
    </row>
    <row r="635" spans="2:8" ht="20" customHeight="1" x14ac:dyDescent="0.35">
      <c r="B635" s="50" t="str">
        <f t="shared" si="45"/>
        <v/>
      </c>
      <c r="C635" s="55" t="str" cm="1">
        <f t="array" ref="C635">IF(ROW()-ROW(B$27)+1 &gt; $D$19, "",
_xlfn.SWITCH($D$15,
  "Monthly", EDATE($D$16, ROW()-ROW(B$27)),
  "Quarterly", EDATE($D$16, 3*(ROW()-ROW(B$27))),
  "Annually", EDATE($D$16, 12*(ROW()-ROW(B$27))),
  "Semi monthly", $D$16 + (ROW()-ROW(B$27))*15,
  "Bi weekly", $D$16 + (ROW()-ROW(B$27))*14,
  $D$16 + (ROW()-ROW(B$27))*30
))</f>
        <v/>
      </c>
      <c r="D635" s="52" t="str">
        <f t="shared" si="46"/>
        <v/>
      </c>
      <c r="E635" s="52" t="str">
        <f t="shared" si="47"/>
        <v/>
      </c>
      <c r="F635" s="52" t="str">
        <f t="shared" si="48"/>
        <v/>
      </c>
      <c r="G635" s="293" t="str">
        <f t="shared" si="49"/>
        <v/>
      </c>
      <c r="H635" s="293"/>
    </row>
    <row r="636" spans="2:8" ht="20" customHeight="1" x14ac:dyDescent="0.35">
      <c r="B636" s="50" t="str">
        <f t="shared" si="45"/>
        <v/>
      </c>
      <c r="C636" s="55" t="str" cm="1">
        <f t="array" ref="C636">IF(ROW()-ROW(B$27)+1 &gt; $D$19, "",
_xlfn.SWITCH($D$15,
  "Monthly", EDATE($D$16, ROW()-ROW(B$27)),
  "Quarterly", EDATE($D$16, 3*(ROW()-ROW(B$27))),
  "Annually", EDATE($D$16, 12*(ROW()-ROW(B$27))),
  "Semi monthly", $D$16 + (ROW()-ROW(B$27))*15,
  "Bi weekly", $D$16 + (ROW()-ROW(B$27))*14,
  $D$16 + (ROW()-ROW(B$27))*30
))</f>
        <v/>
      </c>
      <c r="D636" s="52" t="str">
        <f t="shared" si="46"/>
        <v/>
      </c>
      <c r="E636" s="52" t="str">
        <f t="shared" si="47"/>
        <v/>
      </c>
      <c r="F636" s="52" t="str">
        <f t="shared" si="48"/>
        <v/>
      </c>
      <c r="G636" s="293" t="str">
        <f t="shared" si="49"/>
        <v/>
      </c>
      <c r="H636" s="293"/>
    </row>
    <row r="637" spans="2:8" ht="20" customHeight="1" x14ac:dyDescent="0.35">
      <c r="B637" s="50" t="str">
        <f t="shared" si="45"/>
        <v/>
      </c>
      <c r="C637" s="55" t="str" cm="1">
        <f t="array" ref="C637">IF(ROW()-ROW(B$27)+1 &gt; $D$19, "",
_xlfn.SWITCH($D$15,
  "Monthly", EDATE($D$16, ROW()-ROW(B$27)),
  "Quarterly", EDATE($D$16, 3*(ROW()-ROW(B$27))),
  "Annually", EDATE($D$16, 12*(ROW()-ROW(B$27))),
  "Semi monthly", $D$16 + (ROW()-ROW(B$27))*15,
  "Bi weekly", $D$16 + (ROW()-ROW(B$27))*14,
  $D$16 + (ROW()-ROW(B$27))*30
))</f>
        <v/>
      </c>
      <c r="D637" s="52" t="str">
        <f t="shared" si="46"/>
        <v/>
      </c>
      <c r="E637" s="52" t="str">
        <f t="shared" si="47"/>
        <v/>
      </c>
      <c r="F637" s="52" t="str">
        <f t="shared" si="48"/>
        <v/>
      </c>
      <c r="G637" s="293" t="str">
        <f t="shared" si="49"/>
        <v/>
      </c>
      <c r="H637" s="293"/>
    </row>
    <row r="638" spans="2:8" ht="20" customHeight="1" x14ac:dyDescent="0.35">
      <c r="B638" s="50" t="str">
        <f t="shared" si="45"/>
        <v/>
      </c>
      <c r="C638" s="55" t="str" cm="1">
        <f t="array" ref="C638">IF(ROW()-ROW(B$27)+1 &gt; $D$19, "",
_xlfn.SWITCH($D$15,
  "Monthly", EDATE($D$16, ROW()-ROW(B$27)),
  "Quarterly", EDATE($D$16, 3*(ROW()-ROW(B$27))),
  "Annually", EDATE($D$16, 12*(ROW()-ROW(B$27))),
  "Semi monthly", $D$16 + (ROW()-ROW(B$27))*15,
  "Bi weekly", $D$16 + (ROW()-ROW(B$27))*14,
  $D$16 + (ROW()-ROW(B$27))*30
))</f>
        <v/>
      </c>
      <c r="D638" s="52" t="str">
        <f t="shared" si="46"/>
        <v/>
      </c>
      <c r="E638" s="52" t="str">
        <f t="shared" si="47"/>
        <v/>
      </c>
      <c r="F638" s="52" t="str">
        <f t="shared" si="48"/>
        <v/>
      </c>
      <c r="G638" s="293" t="str">
        <f t="shared" si="49"/>
        <v/>
      </c>
      <c r="H638" s="293"/>
    </row>
    <row r="639" spans="2:8" ht="20" customHeight="1" x14ac:dyDescent="0.35">
      <c r="B639" s="50" t="str">
        <f t="shared" si="45"/>
        <v/>
      </c>
      <c r="C639" s="55" t="str" cm="1">
        <f t="array" ref="C639">IF(ROW()-ROW(B$27)+1 &gt; $D$19, "",
_xlfn.SWITCH($D$15,
  "Monthly", EDATE($D$16, ROW()-ROW(B$27)),
  "Quarterly", EDATE($D$16, 3*(ROW()-ROW(B$27))),
  "Annually", EDATE($D$16, 12*(ROW()-ROW(B$27))),
  "Semi monthly", $D$16 + (ROW()-ROW(B$27))*15,
  "Bi weekly", $D$16 + (ROW()-ROW(B$27))*14,
  $D$16 + (ROW()-ROW(B$27))*30
))</f>
        <v/>
      </c>
      <c r="D639" s="52" t="str">
        <f t="shared" si="46"/>
        <v/>
      </c>
      <c r="E639" s="52" t="str">
        <f t="shared" si="47"/>
        <v/>
      </c>
      <c r="F639" s="52" t="str">
        <f t="shared" si="48"/>
        <v/>
      </c>
      <c r="G639" s="293" t="str">
        <f t="shared" si="49"/>
        <v/>
      </c>
      <c r="H639" s="293"/>
    </row>
    <row r="640" spans="2:8" ht="20" customHeight="1" x14ac:dyDescent="0.35">
      <c r="B640" s="50" t="str">
        <f t="shared" si="45"/>
        <v/>
      </c>
      <c r="C640" s="55" t="str" cm="1">
        <f t="array" ref="C640">IF(ROW()-ROW(B$27)+1 &gt; $D$19, "",
_xlfn.SWITCH($D$15,
  "Monthly", EDATE($D$16, ROW()-ROW(B$27)),
  "Quarterly", EDATE($D$16, 3*(ROW()-ROW(B$27))),
  "Annually", EDATE($D$16, 12*(ROW()-ROW(B$27))),
  "Semi monthly", $D$16 + (ROW()-ROW(B$27))*15,
  "Bi weekly", $D$16 + (ROW()-ROW(B$27))*14,
  $D$16 + (ROW()-ROW(B$27))*30
))</f>
        <v/>
      </c>
      <c r="D640" s="52" t="str">
        <f t="shared" si="46"/>
        <v/>
      </c>
      <c r="E640" s="52" t="str">
        <f t="shared" si="47"/>
        <v/>
      </c>
      <c r="F640" s="52" t="str">
        <f t="shared" si="48"/>
        <v/>
      </c>
      <c r="G640" s="293" t="str">
        <f t="shared" si="49"/>
        <v/>
      </c>
      <c r="H640" s="293"/>
    </row>
    <row r="641" spans="2:8" ht="20" customHeight="1" x14ac:dyDescent="0.35">
      <c r="B641" s="50" t="str">
        <f t="shared" si="45"/>
        <v/>
      </c>
      <c r="C641" s="55" t="str" cm="1">
        <f t="array" ref="C641">IF(ROW()-ROW(B$27)+1 &gt; $D$19, "",
_xlfn.SWITCH($D$15,
  "Monthly", EDATE($D$16, ROW()-ROW(B$27)),
  "Quarterly", EDATE($D$16, 3*(ROW()-ROW(B$27))),
  "Annually", EDATE($D$16, 12*(ROW()-ROW(B$27))),
  "Semi monthly", $D$16 + (ROW()-ROW(B$27))*15,
  "Bi weekly", $D$16 + (ROW()-ROW(B$27))*14,
  $D$16 + (ROW()-ROW(B$27))*30
))</f>
        <v/>
      </c>
      <c r="D641" s="52" t="str">
        <f t="shared" si="46"/>
        <v/>
      </c>
      <c r="E641" s="52" t="str">
        <f t="shared" si="47"/>
        <v/>
      </c>
      <c r="F641" s="52" t="str">
        <f t="shared" si="48"/>
        <v/>
      </c>
      <c r="G641" s="293" t="str">
        <f t="shared" si="49"/>
        <v/>
      </c>
      <c r="H641" s="293"/>
    </row>
    <row r="642" spans="2:8" ht="20" customHeight="1" x14ac:dyDescent="0.35">
      <c r="B642" s="50" t="str">
        <f t="shared" si="45"/>
        <v/>
      </c>
      <c r="C642" s="55" t="str" cm="1">
        <f t="array" ref="C642">IF(ROW()-ROW(B$27)+1 &gt; $D$19, "",
_xlfn.SWITCH($D$15,
  "Monthly", EDATE($D$16, ROW()-ROW(B$27)),
  "Quarterly", EDATE($D$16, 3*(ROW()-ROW(B$27))),
  "Annually", EDATE($D$16, 12*(ROW()-ROW(B$27))),
  "Semi monthly", $D$16 + (ROW()-ROW(B$27))*15,
  "Bi weekly", $D$16 + (ROW()-ROW(B$27))*14,
  $D$16 + (ROW()-ROW(B$27))*30
))</f>
        <v/>
      </c>
      <c r="D642" s="52" t="str">
        <f t="shared" si="46"/>
        <v/>
      </c>
      <c r="E642" s="52" t="str">
        <f t="shared" si="47"/>
        <v/>
      </c>
      <c r="F642" s="52" t="str">
        <f t="shared" si="48"/>
        <v/>
      </c>
      <c r="G642" s="293" t="str">
        <f t="shared" si="49"/>
        <v/>
      </c>
      <c r="H642" s="293"/>
    </row>
    <row r="643" spans="2:8" ht="20" customHeight="1" x14ac:dyDescent="0.35">
      <c r="B643" s="50" t="str">
        <f t="shared" si="45"/>
        <v/>
      </c>
      <c r="C643" s="55" t="str" cm="1">
        <f t="array" ref="C643">IF(ROW()-ROW(B$27)+1 &gt; $D$19, "",
_xlfn.SWITCH($D$15,
  "Monthly", EDATE($D$16, ROW()-ROW(B$27)),
  "Quarterly", EDATE($D$16, 3*(ROW()-ROW(B$27))),
  "Annually", EDATE($D$16, 12*(ROW()-ROW(B$27))),
  "Semi monthly", $D$16 + (ROW()-ROW(B$27))*15,
  "Bi weekly", $D$16 + (ROW()-ROW(B$27))*14,
  $D$16 + (ROW()-ROW(B$27))*30
))</f>
        <v/>
      </c>
      <c r="D643" s="52" t="str">
        <f t="shared" si="46"/>
        <v/>
      </c>
      <c r="E643" s="52" t="str">
        <f t="shared" si="47"/>
        <v/>
      </c>
      <c r="F643" s="52" t="str">
        <f t="shared" si="48"/>
        <v/>
      </c>
      <c r="G643" s="293" t="str">
        <f t="shared" si="49"/>
        <v/>
      </c>
      <c r="H643" s="293"/>
    </row>
    <row r="644" spans="2:8" ht="20" customHeight="1" x14ac:dyDescent="0.35">
      <c r="B644" s="50" t="str">
        <f t="shared" si="45"/>
        <v/>
      </c>
      <c r="C644" s="55" t="str" cm="1">
        <f t="array" ref="C644">IF(ROW()-ROW(B$27)+1 &gt; $D$19, "",
_xlfn.SWITCH($D$15,
  "Monthly", EDATE($D$16, ROW()-ROW(B$27)),
  "Quarterly", EDATE($D$16, 3*(ROW()-ROW(B$27))),
  "Annually", EDATE($D$16, 12*(ROW()-ROW(B$27))),
  "Semi monthly", $D$16 + (ROW()-ROW(B$27))*15,
  "Bi weekly", $D$16 + (ROW()-ROW(B$27))*14,
  $D$16 + (ROW()-ROW(B$27))*30
))</f>
        <v/>
      </c>
      <c r="D644" s="52" t="str">
        <f t="shared" si="46"/>
        <v/>
      </c>
      <c r="E644" s="52" t="str">
        <f t="shared" si="47"/>
        <v/>
      </c>
      <c r="F644" s="52" t="str">
        <f t="shared" si="48"/>
        <v/>
      </c>
      <c r="G644" s="293" t="str">
        <f t="shared" si="49"/>
        <v/>
      </c>
      <c r="H644" s="293"/>
    </row>
    <row r="645" spans="2:8" ht="20" customHeight="1" x14ac:dyDescent="0.35">
      <c r="B645" s="50" t="str">
        <f t="shared" si="45"/>
        <v/>
      </c>
      <c r="C645" s="55" t="str" cm="1">
        <f t="array" ref="C645">IF(ROW()-ROW(B$27)+1 &gt; $D$19, "",
_xlfn.SWITCH($D$15,
  "Monthly", EDATE($D$16, ROW()-ROW(B$27)),
  "Quarterly", EDATE($D$16, 3*(ROW()-ROW(B$27))),
  "Annually", EDATE($D$16, 12*(ROW()-ROW(B$27))),
  "Semi monthly", $D$16 + (ROW()-ROW(B$27))*15,
  "Bi weekly", $D$16 + (ROW()-ROW(B$27))*14,
  $D$16 + (ROW()-ROW(B$27))*30
))</f>
        <v/>
      </c>
      <c r="D645" s="52" t="str">
        <f t="shared" si="46"/>
        <v/>
      </c>
      <c r="E645" s="52" t="str">
        <f t="shared" si="47"/>
        <v/>
      </c>
      <c r="F645" s="52" t="str">
        <f t="shared" si="48"/>
        <v/>
      </c>
      <c r="G645" s="293" t="str">
        <f t="shared" si="49"/>
        <v/>
      </c>
      <c r="H645" s="293"/>
    </row>
    <row r="646" spans="2:8" ht="20" customHeight="1" x14ac:dyDescent="0.35">
      <c r="B646" s="50" t="str">
        <f t="shared" si="45"/>
        <v/>
      </c>
      <c r="C646" s="55" t="str" cm="1">
        <f t="array" ref="C646">IF(ROW()-ROW(B$27)+1 &gt; $D$19, "",
_xlfn.SWITCH($D$15,
  "Monthly", EDATE($D$16, ROW()-ROW(B$27)),
  "Quarterly", EDATE($D$16, 3*(ROW()-ROW(B$27))),
  "Annually", EDATE($D$16, 12*(ROW()-ROW(B$27))),
  "Semi monthly", $D$16 + (ROW()-ROW(B$27))*15,
  "Bi weekly", $D$16 + (ROW()-ROW(B$27))*14,
  $D$16 + (ROW()-ROW(B$27))*30
))</f>
        <v/>
      </c>
      <c r="D646" s="52" t="str">
        <f t="shared" si="46"/>
        <v/>
      </c>
      <c r="E646" s="52" t="str">
        <f t="shared" si="47"/>
        <v/>
      </c>
      <c r="F646" s="52" t="str">
        <f t="shared" si="48"/>
        <v/>
      </c>
      <c r="G646" s="293" t="str">
        <f t="shared" si="49"/>
        <v/>
      </c>
      <c r="H646" s="293"/>
    </row>
    <row r="647" spans="2:8" ht="20" customHeight="1" x14ac:dyDescent="0.35">
      <c r="B647" s="50" t="str">
        <f t="shared" si="45"/>
        <v/>
      </c>
      <c r="C647" s="55" t="str" cm="1">
        <f t="array" ref="C647">IF(ROW()-ROW(B$27)+1 &gt; $D$19, "",
_xlfn.SWITCH($D$15,
  "Monthly", EDATE($D$16, ROW()-ROW(B$27)),
  "Quarterly", EDATE($D$16, 3*(ROW()-ROW(B$27))),
  "Annually", EDATE($D$16, 12*(ROW()-ROW(B$27))),
  "Semi monthly", $D$16 + (ROW()-ROW(B$27))*15,
  "Bi weekly", $D$16 + (ROW()-ROW(B$27))*14,
  $D$16 + (ROW()-ROW(B$27))*30
))</f>
        <v/>
      </c>
      <c r="D647" s="52" t="str">
        <f t="shared" si="46"/>
        <v/>
      </c>
      <c r="E647" s="52" t="str">
        <f t="shared" si="47"/>
        <v/>
      </c>
      <c r="F647" s="52" t="str">
        <f t="shared" si="48"/>
        <v/>
      </c>
      <c r="G647" s="293" t="str">
        <f t="shared" si="49"/>
        <v/>
      </c>
      <c r="H647" s="293"/>
    </row>
    <row r="648" spans="2:8" ht="20" customHeight="1" x14ac:dyDescent="0.35">
      <c r="B648" s="50" t="str">
        <f t="shared" si="45"/>
        <v/>
      </c>
      <c r="C648" s="55" t="str" cm="1">
        <f t="array" ref="C648">IF(ROW()-ROW(B$27)+1 &gt; $D$19, "",
_xlfn.SWITCH($D$15,
  "Monthly", EDATE($D$16, ROW()-ROW(B$27)),
  "Quarterly", EDATE($D$16, 3*(ROW()-ROW(B$27))),
  "Annually", EDATE($D$16, 12*(ROW()-ROW(B$27))),
  "Semi monthly", $D$16 + (ROW()-ROW(B$27))*15,
  "Bi weekly", $D$16 + (ROW()-ROW(B$27))*14,
  $D$16 + (ROW()-ROW(B$27))*30
))</f>
        <v/>
      </c>
      <c r="D648" s="52" t="str">
        <f t="shared" si="46"/>
        <v/>
      </c>
      <c r="E648" s="52" t="str">
        <f t="shared" si="47"/>
        <v/>
      </c>
      <c r="F648" s="52" t="str">
        <f t="shared" si="48"/>
        <v/>
      </c>
      <c r="G648" s="293" t="str">
        <f t="shared" si="49"/>
        <v/>
      </c>
      <c r="H648" s="293"/>
    </row>
    <row r="649" spans="2:8" ht="20" customHeight="1" x14ac:dyDescent="0.35">
      <c r="B649" s="50" t="str">
        <f t="shared" si="45"/>
        <v/>
      </c>
      <c r="C649" s="55" t="str" cm="1">
        <f t="array" ref="C649">IF(ROW()-ROW(B$27)+1 &gt; $D$19, "",
_xlfn.SWITCH($D$15,
  "Monthly", EDATE($D$16, ROW()-ROW(B$27)),
  "Quarterly", EDATE($D$16, 3*(ROW()-ROW(B$27))),
  "Annually", EDATE($D$16, 12*(ROW()-ROW(B$27))),
  "Semi monthly", $D$16 + (ROW()-ROW(B$27))*15,
  "Bi weekly", $D$16 + (ROW()-ROW(B$27))*14,
  $D$16 + (ROW()-ROW(B$27))*30
))</f>
        <v/>
      </c>
      <c r="D649" s="52" t="str">
        <f t="shared" si="46"/>
        <v/>
      </c>
      <c r="E649" s="52" t="str">
        <f t="shared" si="47"/>
        <v/>
      </c>
      <c r="F649" s="52" t="str">
        <f t="shared" si="48"/>
        <v/>
      </c>
      <c r="G649" s="293" t="str">
        <f t="shared" si="49"/>
        <v/>
      </c>
      <c r="H649" s="293"/>
    </row>
    <row r="650" spans="2:8" ht="20" customHeight="1" x14ac:dyDescent="0.35">
      <c r="B650" s="50" t="str">
        <f t="shared" si="45"/>
        <v/>
      </c>
      <c r="C650" s="55" t="str" cm="1">
        <f t="array" ref="C650">IF(ROW()-ROW(B$27)+1 &gt; $D$19, "",
_xlfn.SWITCH($D$15,
  "Monthly", EDATE($D$16, ROW()-ROW(B$27)),
  "Quarterly", EDATE($D$16, 3*(ROW()-ROW(B$27))),
  "Annually", EDATE($D$16, 12*(ROW()-ROW(B$27))),
  "Semi monthly", $D$16 + (ROW()-ROW(B$27))*15,
  "Bi weekly", $D$16 + (ROW()-ROW(B$27))*14,
  $D$16 + (ROW()-ROW(B$27))*30
))</f>
        <v/>
      </c>
      <c r="D650" s="52" t="str">
        <f t="shared" si="46"/>
        <v/>
      </c>
      <c r="E650" s="52" t="str">
        <f t="shared" si="47"/>
        <v/>
      </c>
      <c r="F650" s="52" t="str">
        <f t="shared" si="48"/>
        <v/>
      </c>
      <c r="G650" s="293" t="str">
        <f t="shared" si="49"/>
        <v/>
      </c>
      <c r="H650" s="293"/>
    </row>
    <row r="651" spans="2:8" ht="20" customHeight="1" x14ac:dyDescent="0.35">
      <c r="B651" s="50" t="str">
        <f t="shared" si="45"/>
        <v/>
      </c>
      <c r="C651" s="55" t="str" cm="1">
        <f t="array" ref="C651">IF(ROW()-ROW(B$27)+1 &gt; $D$19, "",
_xlfn.SWITCH($D$15,
  "Monthly", EDATE($D$16, ROW()-ROW(B$27)),
  "Quarterly", EDATE($D$16, 3*(ROW()-ROW(B$27))),
  "Annually", EDATE($D$16, 12*(ROW()-ROW(B$27))),
  "Semi monthly", $D$16 + (ROW()-ROW(B$27))*15,
  "Bi weekly", $D$16 + (ROW()-ROW(B$27))*14,
  $D$16 + (ROW()-ROW(B$27))*30
))</f>
        <v/>
      </c>
      <c r="D651" s="52" t="str">
        <f t="shared" si="46"/>
        <v/>
      </c>
      <c r="E651" s="52" t="str">
        <f t="shared" si="47"/>
        <v/>
      </c>
      <c r="F651" s="52" t="str">
        <f t="shared" si="48"/>
        <v/>
      </c>
      <c r="G651" s="293" t="str">
        <f t="shared" si="49"/>
        <v/>
      </c>
      <c r="H651" s="293"/>
    </row>
    <row r="652" spans="2:8" ht="20" customHeight="1" x14ac:dyDescent="0.35">
      <c r="B652" s="50" t="str">
        <f t="shared" si="45"/>
        <v/>
      </c>
      <c r="C652" s="55" t="str" cm="1">
        <f t="array" ref="C652">IF(ROW()-ROW(B$27)+1 &gt; $D$19, "",
_xlfn.SWITCH($D$15,
  "Monthly", EDATE($D$16, ROW()-ROW(B$27)),
  "Quarterly", EDATE($D$16, 3*(ROW()-ROW(B$27))),
  "Annually", EDATE($D$16, 12*(ROW()-ROW(B$27))),
  "Semi monthly", $D$16 + (ROW()-ROW(B$27))*15,
  "Bi weekly", $D$16 + (ROW()-ROW(B$27))*14,
  $D$16 + (ROW()-ROW(B$27))*30
))</f>
        <v/>
      </c>
      <c r="D652" s="52" t="str">
        <f t="shared" si="46"/>
        <v/>
      </c>
      <c r="E652" s="52" t="str">
        <f t="shared" si="47"/>
        <v/>
      </c>
      <c r="F652" s="52" t="str">
        <f t="shared" si="48"/>
        <v/>
      </c>
      <c r="G652" s="293" t="str">
        <f t="shared" si="49"/>
        <v/>
      </c>
      <c r="H652" s="293"/>
    </row>
    <row r="653" spans="2:8" ht="20" customHeight="1" x14ac:dyDescent="0.35">
      <c r="B653" s="50" t="str">
        <f t="shared" si="45"/>
        <v/>
      </c>
      <c r="C653" s="55" t="str" cm="1">
        <f t="array" ref="C653">IF(ROW()-ROW(B$27)+1 &gt; $D$19, "",
_xlfn.SWITCH($D$15,
  "Monthly", EDATE($D$16, ROW()-ROW(B$27)),
  "Quarterly", EDATE($D$16, 3*(ROW()-ROW(B$27))),
  "Annually", EDATE($D$16, 12*(ROW()-ROW(B$27))),
  "Semi monthly", $D$16 + (ROW()-ROW(B$27))*15,
  "Bi weekly", $D$16 + (ROW()-ROW(B$27))*14,
  $D$16 + (ROW()-ROW(B$27))*30
))</f>
        <v/>
      </c>
      <c r="D653" s="52" t="str">
        <f t="shared" si="46"/>
        <v/>
      </c>
      <c r="E653" s="52" t="str">
        <f t="shared" si="47"/>
        <v/>
      </c>
      <c r="F653" s="52" t="str">
        <f t="shared" si="48"/>
        <v/>
      </c>
      <c r="G653" s="293" t="str">
        <f t="shared" si="49"/>
        <v/>
      </c>
      <c r="H653" s="293"/>
    </row>
    <row r="654" spans="2:8" ht="20" customHeight="1" x14ac:dyDescent="0.35">
      <c r="B654" s="50" t="str">
        <f t="shared" si="45"/>
        <v/>
      </c>
      <c r="C654" s="55" t="str" cm="1">
        <f t="array" ref="C654">IF(ROW()-ROW(B$27)+1 &gt; $D$19, "",
_xlfn.SWITCH($D$15,
  "Monthly", EDATE($D$16, ROW()-ROW(B$27)),
  "Quarterly", EDATE($D$16, 3*(ROW()-ROW(B$27))),
  "Annually", EDATE($D$16, 12*(ROW()-ROW(B$27))),
  "Semi monthly", $D$16 + (ROW()-ROW(B$27))*15,
  "Bi weekly", $D$16 + (ROW()-ROW(B$27))*14,
  $D$16 + (ROW()-ROW(B$27))*30
))</f>
        <v/>
      </c>
      <c r="D654" s="52" t="str">
        <f t="shared" si="46"/>
        <v/>
      </c>
      <c r="E654" s="52" t="str">
        <f t="shared" si="47"/>
        <v/>
      </c>
      <c r="F654" s="52" t="str">
        <f t="shared" si="48"/>
        <v/>
      </c>
      <c r="G654" s="293" t="str">
        <f t="shared" si="49"/>
        <v/>
      </c>
      <c r="H654" s="293"/>
    </row>
    <row r="655" spans="2:8" ht="20" customHeight="1" x14ac:dyDescent="0.35">
      <c r="B655" s="50" t="str">
        <f t="shared" si="45"/>
        <v/>
      </c>
      <c r="C655" s="55" t="str" cm="1">
        <f t="array" ref="C655">IF(ROW()-ROW(B$27)+1 &gt; $D$19, "",
_xlfn.SWITCH($D$15,
  "Monthly", EDATE($D$16, ROW()-ROW(B$27)),
  "Quarterly", EDATE($D$16, 3*(ROW()-ROW(B$27))),
  "Annually", EDATE($D$16, 12*(ROW()-ROW(B$27))),
  "Semi monthly", $D$16 + (ROW()-ROW(B$27))*15,
  "Bi weekly", $D$16 + (ROW()-ROW(B$27))*14,
  $D$16 + (ROW()-ROW(B$27))*30
))</f>
        <v/>
      </c>
      <c r="D655" s="52" t="str">
        <f t="shared" si="46"/>
        <v/>
      </c>
      <c r="E655" s="52" t="str">
        <f t="shared" si="47"/>
        <v/>
      </c>
      <c r="F655" s="52" t="str">
        <f t="shared" si="48"/>
        <v/>
      </c>
      <c r="G655" s="293" t="str">
        <f t="shared" si="49"/>
        <v/>
      </c>
      <c r="H655" s="293"/>
    </row>
    <row r="656" spans="2:8" ht="20" customHeight="1" x14ac:dyDescent="0.35">
      <c r="B656" s="50" t="str">
        <f t="shared" si="45"/>
        <v/>
      </c>
      <c r="C656" s="55" t="str" cm="1">
        <f t="array" ref="C656">IF(ROW()-ROW(B$27)+1 &gt; $D$19, "",
_xlfn.SWITCH($D$15,
  "Monthly", EDATE($D$16, ROW()-ROW(B$27)),
  "Quarterly", EDATE($D$16, 3*(ROW()-ROW(B$27))),
  "Annually", EDATE($D$16, 12*(ROW()-ROW(B$27))),
  "Semi monthly", $D$16 + (ROW()-ROW(B$27))*15,
  "Bi weekly", $D$16 + (ROW()-ROW(B$27))*14,
  $D$16 + (ROW()-ROW(B$27))*30
))</f>
        <v/>
      </c>
      <c r="D656" s="52" t="str">
        <f t="shared" si="46"/>
        <v/>
      </c>
      <c r="E656" s="52" t="str">
        <f t="shared" si="47"/>
        <v/>
      </c>
      <c r="F656" s="52" t="str">
        <f t="shared" si="48"/>
        <v/>
      </c>
      <c r="G656" s="293" t="str">
        <f t="shared" si="49"/>
        <v/>
      </c>
      <c r="H656" s="293"/>
    </row>
    <row r="657" spans="2:8" ht="20" customHeight="1" x14ac:dyDescent="0.35">
      <c r="B657" s="50" t="str">
        <f t="shared" si="45"/>
        <v/>
      </c>
      <c r="C657" s="55" t="str" cm="1">
        <f t="array" ref="C657">IF(ROW()-ROW(B$27)+1 &gt; $D$19, "",
_xlfn.SWITCH($D$15,
  "Monthly", EDATE($D$16, ROW()-ROW(B$27)),
  "Quarterly", EDATE($D$16, 3*(ROW()-ROW(B$27))),
  "Annually", EDATE($D$16, 12*(ROW()-ROW(B$27))),
  "Semi monthly", $D$16 + (ROW()-ROW(B$27))*15,
  "Bi weekly", $D$16 + (ROW()-ROW(B$27))*14,
  $D$16 + (ROW()-ROW(B$27))*30
))</f>
        <v/>
      </c>
      <c r="D657" s="52" t="str">
        <f t="shared" si="46"/>
        <v/>
      </c>
      <c r="E657" s="52" t="str">
        <f t="shared" si="47"/>
        <v/>
      </c>
      <c r="F657" s="52" t="str">
        <f t="shared" si="48"/>
        <v/>
      </c>
      <c r="G657" s="293" t="str">
        <f t="shared" si="49"/>
        <v/>
      </c>
      <c r="H657" s="293"/>
    </row>
    <row r="658" spans="2:8" ht="20" customHeight="1" x14ac:dyDescent="0.35">
      <c r="B658" s="50" t="str">
        <f t="shared" si="45"/>
        <v/>
      </c>
      <c r="C658" s="55" t="str" cm="1">
        <f t="array" ref="C658">IF(ROW()-ROW(B$27)+1 &gt; $D$19, "",
_xlfn.SWITCH($D$15,
  "Monthly", EDATE($D$16, ROW()-ROW(B$27)),
  "Quarterly", EDATE($D$16, 3*(ROW()-ROW(B$27))),
  "Annually", EDATE($D$16, 12*(ROW()-ROW(B$27))),
  "Semi monthly", $D$16 + (ROW()-ROW(B$27))*15,
  "Bi weekly", $D$16 + (ROW()-ROW(B$27))*14,
  $D$16 + (ROW()-ROW(B$27))*30
))</f>
        <v/>
      </c>
      <c r="D658" s="52" t="str">
        <f t="shared" si="46"/>
        <v/>
      </c>
      <c r="E658" s="52" t="str">
        <f t="shared" si="47"/>
        <v/>
      </c>
      <c r="F658" s="52" t="str">
        <f t="shared" si="48"/>
        <v/>
      </c>
      <c r="G658" s="293" t="str">
        <f t="shared" si="49"/>
        <v/>
      </c>
      <c r="H658" s="293"/>
    </row>
    <row r="659" spans="2:8" ht="20" customHeight="1" x14ac:dyDescent="0.35">
      <c r="B659" s="50" t="str">
        <f t="shared" si="45"/>
        <v/>
      </c>
      <c r="C659" s="55" t="str" cm="1">
        <f t="array" ref="C659">IF(ROW()-ROW(B$27)+1 &gt; $D$19, "",
_xlfn.SWITCH($D$15,
  "Monthly", EDATE($D$16, ROW()-ROW(B$27)),
  "Quarterly", EDATE($D$16, 3*(ROW()-ROW(B$27))),
  "Annually", EDATE($D$16, 12*(ROW()-ROW(B$27))),
  "Semi monthly", $D$16 + (ROW()-ROW(B$27))*15,
  "Bi weekly", $D$16 + (ROW()-ROW(B$27))*14,
  $D$16 + (ROW()-ROW(B$27))*30
))</f>
        <v/>
      </c>
      <c r="D659" s="52" t="str">
        <f t="shared" si="46"/>
        <v/>
      </c>
      <c r="E659" s="52" t="str">
        <f t="shared" si="47"/>
        <v/>
      </c>
      <c r="F659" s="52" t="str">
        <f t="shared" si="48"/>
        <v/>
      </c>
      <c r="G659" s="293" t="str">
        <f t="shared" si="49"/>
        <v/>
      </c>
      <c r="H659" s="293"/>
    </row>
    <row r="660" spans="2:8" ht="20" customHeight="1" x14ac:dyDescent="0.35">
      <c r="B660" s="50" t="str">
        <f t="shared" si="45"/>
        <v/>
      </c>
      <c r="C660" s="55" t="str" cm="1">
        <f t="array" ref="C660">IF(ROW()-ROW(B$27)+1 &gt; $D$19, "",
_xlfn.SWITCH($D$15,
  "Monthly", EDATE($D$16, ROW()-ROW(B$27)),
  "Quarterly", EDATE($D$16, 3*(ROW()-ROW(B$27))),
  "Annually", EDATE($D$16, 12*(ROW()-ROW(B$27))),
  "Semi monthly", $D$16 + (ROW()-ROW(B$27))*15,
  "Bi weekly", $D$16 + (ROW()-ROW(B$27))*14,
  $D$16 + (ROW()-ROW(B$27))*30
))</f>
        <v/>
      </c>
      <c r="D660" s="52" t="str">
        <f t="shared" si="46"/>
        <v/>
      </c>
      <c r="E660" s="52" t="str">
        <f t="shared" si="47"/>
        <v/>
      </c>
      <c r="F660" s="52" t="str">
        <f t="shared" si="48"/>
        <v/>
      </c>
      <c r="G660" s="293" t="str">
        <f t="shared" si="49"/>
        <v/>
      </c>
      <c r="H660" s="293"/>
    </row>
    <row r="661" spans="2:8" ht="20" customHeight="1" x14ac:dyDescent="0.35">
      <c r="B661" s="50" t="str">
        <f t="shared" si="45"/>
        <v/>
      </c>
      <c r="C661" s="55" t="str" cm="1">
        <f t="array" ref="C661">IF(ROW()-ROW(B$27)+1 &gt; $D$19, "",
_xlfn.SWITCH($D$15,
  "Monthly", EDATE($D$16, ROW()-ROW(B$27)),
  "Quarterly", EDATE($D$16, 3*(ROW()-ROW(B$27))),
  "Annually", EDATE($D$16, 12*(ROW()-ROW(B$27))),
  "Semi monthly", $D$16 + (ROW()-ROW(B$27))*15,
  "Bi weekly", $D$16 + (ROW()-ROW(B$27))*14,
  $D$16 + (ROW()-ROW(B$27))*30
))</f>
        <v/>
      </c>
      <c r="D661" s="52" t="str">
        <f t="shared" si="46"/>
        <v/>
      </c>
      <c r="E661" s="52" t="str">
        <f t="shared" si="47"/>
        <v/>
      </c>
      <c r="F661" s="52" t="str">
        <f t="shared" si="48"/>
        <v/>
      </c>
      <c r="G661" s="293" t="str">
        <f t="shared" si="49"/>
        <v/>
      </c>
      <c r="H661" s="293"/>
    </row>
    <row r="662" spans="2:8" ht="20" customHeight="1" x14ac:dyDescent="0.35">
      <c r="B662" s="50" t="str">
        <f t="shared" si="45"/>
        <v/>
      </c>
      <c r="C662" s="55" t="str" cm="1">
        <f t="array" ref="C662">IF(ROW()-ROW(B$27)+1 &gt; $D$19, "",
_xlfn.SWITCH($D$15,
  "Monthly", EDATE($D$16, ROW()-ROW(B$27)),
  "Quarterly", EDATE($D$16, 3*(ROW()-ROW(B$27))),
  "Annually", EDATE($D$16, 12*(ROW()-ROW(B$27))),
  "Semi monthly", $D$16 + (ROW()-ROW(B$27))*15,
  "Bi weekly", $D$16 + (ROW()-ROW(B$27))*14,
  $D$16 + (ROW()-ROW(B$27))*30
))</f>
        <v/>
      </c>
      <c r="D662" s="52" t="str">
        <f t="shared" si="46"/>
        <v/>
      </c>
      <c r="E662" s="52" t="str">
        <f t="shared" si="47"/>
        <v/>
      </c>
      <c r="F662" s="52" t="str">
        <f t="shared" si="48"/>
        <v/>
      </c>
      <c r="G662" s="293" t="str">
        <f t="shared" si="49"/>
        <v/>
      </c>
      <c r="H662" s="293"/>
    </row>
    <row r="663" spans="2:8" ht="20" customHeight="1" x14ac:dyDescent="0.35">
      <c r="B663" s="50" t="str">
        <f t="shared" si="45"/>
        <v/>
      </c>
      <c r="C663" s="55" t="str" cm="1">
        <f t="array" ref="C663">IF(ROW()-ROW(B$27)+1 &gt; $D$19, "",
_xlfn.SWITCH($D$15,
  "Monthly", EDATE($D$16, ROW()-ROW(B$27)),
  "Quarterly", EDATE($D$16, 3*(ROW()-ROW(B$27))),
  "Annually", EDATE($D$16, 12*(ROW()-ROW(B$27))),
  "Semi monthly", $D$16 + (ROW()-ROW(B$27))*15,
  "Bi weekly", $D$16 + (ROW()-ROW(B$27))*14,
  $D$16 + (ROW()-ROW(B$27))*30
))</f>
        <v/>
      </c>
      <c r="D663" s="52" t="str">
        <f t="shared" si="46"/>
        <v/>
      </c>
      <c r="E663" s="52" t="str">
        <f t="shared" si="47"/>
        <v/>
      </c>
      <c r="F663" s="52" t="str">
        <f t="shared" si="48"/>
        <v/>
      </c>
      <c r="G663" s="293" t="str">
        <f t="shared" si="49"/>
        <v/>
      </c>
      <c r="H663" s="293"/>
    </row>
    <row r="664" spans="2:8" ht="20" customHeight="1" x14ac:dyDescent="0.35">
      <c r="B664" s="50" t="str">
        <f t="shared" si="45"/>
        <v/>
      </c>
      <c r="C664" s="55" t="str" cm="1">
        <f t="array" ref="C664">IF(ROW()-ROW(B$27)+1 &gt; $D$19, "",
_xlfn.SWITCH($D$15,
  "Monthly", EDATE($D$16, ROW()-ROW(B$27)),
  "Quarterly", EDATE($D$16, 3*(ROW()-ROW(B$27))),
  "Annually", EDATE($D$16, 12*(ROW()-ROW(B$27))),
  "Semi monthly", $D$16 + (ROW()-ROW(B$27))*15,
  "Bi weekly", $D$16 + (ROW()-ROW(B$27))*14,
  $D$16 + (ROW()-ROW(B$27))*30
))</f>
        <v/>
      </c>
      <c r="D664" s="52" t="str">
        <f t="shared" si="46"/>
        <v/>
      </c>
      <c r="E664" s="52" t="str">
        <f t="shared" si="47"/>
        <v/>
      </c>
      <c r="F664" s="52" t="str">
        <f t="shared" si="48"/>
        <v/>
      </c>
      <c r="G664" s="293" t="str">
        <f t="shared" si="49"/>
        <v/>
      </c>
      <c r="H664" s="293"/>
    </row>
    <row r="665" spans="2:8" ht="20" customHeight="1" x14ac:dyDescent="0.35">
      <c r="B665" s="50" t="str">
        <f t="shared" si="45"/>
        <v/>
      </c>
      <c r="C665" s="55" t="str" cm="1">
        <f t="array" ref="C665">IF(ROW()-ROW(B$27)+1 &gt; $D$19, "",
_xlfn.SWITCH($D$15,
  "Monthly", EDATE($D$16, ROW()-ROW(B$27)),
  "Quarterly", EDATE($D$16, 3*(ROW()-ROW(B$27))),
  "Annually", EDATE($D$16, 12*(ROW()-ROW(B$27))),
  "Semi monthly", $D$16 + (ROW()-ROW(B$27))*15,
  "Bi weekly", $D$16 + (ROW()-ROW(B$27))*14,
  $D$16 + (ROW()-ROW(B$27))*30
))</f>
        <v/>
      </c>
      <c r="D665" s="52" t="str">
        <f t="shared" si="46"/>
        <v/>
      </c>
      <c r="E665" s="52" t="str">
        <f t="shared" si="47"/>
        <v/>
      </c>
      <c r="F665" s="52" t="str">
        <f t="shared" si="48"/>
        <v/>
      </c>
      <c r="G665" s="293" t="str">
        <f t="shared" si="49"/>
        <v/>
      </c>
      <c r="H665" s="293"/>
    </row>
    <row r="666" spans="2:8" ht="20" customHeight="1" x14ac:dyDescent="0.35">
      <c r="B666" s="50" t="str">
        <f t="shared" si="45"/>
        <v/>
      </c>
      <c r="C666" s="55" t="str" cm="1">
        <f t="array" ref="C666">IF(ROW()-ROW(B$27)+1 &gt; $D$19, "",
_xlfn.SWITCH($D$15,
  "Monthly", EDATE($D$16, ROW()-ROW(B$27)),
  "Quarterly", EDATE($D$16, 3*(ROW()-ROW(B$27))),
  "Annually", EDATE($D$16, 12*(ROW()-ROW(B$27))),
  "Semi monthly", $D$16 + (ROW()-ROW(B$27))*15,
  "Bi weekly", $D$16 + (ROW()-ROW(B$27))*14,
  $D$16 + (ROW()-ROW(B$27))*30
))</f>
        <v/>
      </c>
      <c r="D666" s="52" t="str">
        <f t="shared" si="46"/>
        <v/>
      </c>
      <c r="E666" s="52" t="str">
        <f t="shared" si="47"/>
        <v/>
      </c>
      <c r="F666" s="52" t="str">
        <f t="shared" si="48"/>
        <v/>
      </c>
      <c r="G666" s="293" t="str">
        <f t="shared" si="49"/>
        <v/>
      </c>
      <c r="H666" s="293"/>
    </row>
    <row r="667" spans="2:8" ht="20" customHeight="1" x14ac:dyDescent="0.35">
      <c r="B667" s="50" t="str">
        <f t="shared" ref="B667:B730" si="50">IF(ROW()-ROW(A$27)+1 &gt; $D$19, "", ROW()-ROW(A$27)+1)</f>
        <v/>
      </c>
      <c r="C667" s="55" t="str" cm="1">
        <f t="array" ref="C667">IF(ROW()-ROW(B$27)+1 &gt; $D$19, "",
_xlfn.SWITCH($D$15,
  "Monthly", EDATE($D$16, ROW()-ROW(B$27)),
  "Quarterly", EDATE($D$16, 3*(ROW()-ROW(B$27))),
  "Annually", EDATE($D$16, 12*(ROW()-ROW(B$27))),
  "Semi monthly", $D$16 + (ROW()-ROW(B$27))*15,
  "Bi weekly", $D$16 + (ROW()-ROW(B$27))*14,
  $D$16 + (ROW()-ROW(B$27))*30
))</f>
        <v/>
      </c>
      <c r="D667" s="52" t="str">
        <f t="shared" si="46"/>
        <v/>
      </c>
      <c r="E667" s="52" t="str">
        <f t="shared" si="47"/>
        <v/>
      </c>
      <c r="F667" s="52" t="str">
        <f t="shared" si="48"/>
        <v/>
      </c>
      <c r="G667" s="293" t="str">
        <f t="shared" si="49"/>
        <v/>
      </c>
      <c r="H667" s="293"/>
    </row>
    <row r="668" spans="2:8" ht="20" customHeight="1" x14ac:dyDescent="0.35">
      <c r="B668" s="50" t="str">
        <f t="shared" si="50"/>
        <v/>
      </c>
      <c r="C668" s="55" t="str" cm="1">
        <f t="array" ref="C668">IF(ROW()-ROW(B$27)+1 &gt; $D$19, "",
_xlfn.SWITCH($D$15,
  "Monthly", EDATE($D$16, ROW()-ROW(B$27)),
  "Quarterly", EDATE($D$16, 3*(ROW()-ROW(B$27))),
  "Annually", EDATE($D$16, 12*(ROW()-ROW(B$27))),
  "Semi monthly", $D$16 + (ROW()-ROW(B$27))*15,
  "Bi weekly", $D$16 + (ROW()-ROW(B$27))*14,
  $D$16 + (ROW()-ROW(B$27))*30
))</f>
        <v/>
      </c>
      <c r="D668" s="52" t="str">
        <f t="shared" ref="D668:D731" si="51">IF(B668="","",IF($D$8="Yes",ROUND($D$21,2),$D$21))</f>
        <v/>
      </c>
      <c r="E668" s="52" t="str">
        <f t="shared" ref="E668:E731" si="52">IF(B668="","",IF($D$7="Flat",($D$12*$D$13*$D$14)/$D$19,IF($D$8="Yes",ROUND(($G667*$D$13*$D$14)/$D$19,2),($G667*$D$13*$D$14)/$D$19)))</f>
        <v/>
      </c>
      <c r="F668" s="52" t="str">
        <f t="shared" ref="F668:F731" si="53">IF($B668="","",IF($D$7="Flat",IFERROR($D$12/$D$19,0),($D668-$E668)))</f>
        <v/>
      </c>
      <c r="G668" s="293" t="str">
        <f t="shared" ref="G668:G731" si="54">IFERROR(IF(B668="","",IF($D$8="Yes",ROUND(IF(B668=$D$19,0,ROUND($G667-$F668,2)),2),IF(B668=$D$19,0,ROUND($G667-$F668,2)))),"")</f>
        <v/>
      </c>
      <c r="H668" s="293"/>
    </row>
    <row r="669" spans="2:8" ht="20" customHeight="1" x14ac:dyDescent="0.35">
      <c r="B669" s="50" t="str">
        <f t="shared" si="50"/>
        <v/>
      </c>
      <c r="C669" s="55" t="str" cm="1">
        <f t="array" ref="C669">IF(ROW()-ROW(B$27)+1 &gt; $D$19, "",
_xlfn.SWITCH($D$15,
  "Monthly", EDATE($D$16, ROW()-ROW(B$27)),
  "Quarterly", EDATE($D$16, 3*(ROW()-ROW(B$27))),
  "Annually", EDATE($D$16, 12*(ROW()-ROW(B$27))),
  "Semi monthly", $D$16 + (ROW()-ROW(B$27))*15,
  "Bi weekly", $D$16 + (ROW()-ROW(B$27))*14,
  $D$16 + (ROW()-ROW(B$27))*30
))</f>
        <v/>
      </c>
      <c r="D669" s="52" t="str">
        <f t="shared" si="51"/>
        <v/>
      </c>
      <c r="E669" s="52" t="str">
        <f t="shared" si="52"/>
        <v/>
      </c>
      <c r="F669" s="52" t="str">
        <f t="shared" si="53"/>
        <v/>
      </c>
      <c r="G669" s="293" t="str">
        <f t="shared" si="54"/>
        <v/>
      </c>
      <c r="H669" s="293"/>
    </row>
    <row r="670" spans="2:8" ht="20" customHeight="1" x14ac:dyDescent="0.35">
      <c r="B670" s="50" t="str">
        <f t="shared" si="50"/>
        <v/>
      </c>
      <c r="C670" s="55" t="str" cm="1">
        <f t="array" ref="C670">IF(ROW()-ROW(B$27)+1 &gt; $D$19, "",
_xlfn.SWITCH($D$15,
  "Monthly", EDATE($D$16, ROW()-ROW(B$27)),
  "Quarterly", EDATE($D$16, 3*(ROW()-ROW(B$27))),
  "Annually", EDATE($D$16, 12*(ROW()-ROW(B$27))),
  "Semi monthly", $D$16 + (ROW()-ROW(B$27))*15,
  "Bi weekly", $D$16 + (ROW()-ROW(B$27))*14,
  $D$16 + (ROW()-ROW(B$27))*30
))</f>
        <v/>
      </c>
      <c r="D670" s="52" t="str">
        <f t="shared" si="51"/>
        <v/>
      </c>
      <c r="E670" s="52" t="str">
        <f t="shared" si="52"/>
        <v/>
      </c>
      <c r="F670" s="52" t="str">
        <f t="shared" si="53"/>
        <v/>
      </c>
      <c r="G670" s="293" t="str">
        <f t="shared" si="54"/>
        <v/>
      </c>
      <c r="H670" s="293"/>
    </row>
    <row r="671" spans="2:8" ht="20" customHeight="1" x14ac:dyDescent="0.35">
      <c r="B671" s="50" t="str">
        <f t="shared" si="50"/>
        <v/>
      </c>
      <c r="C671" s="55" t="str" cm="1">
        <f t="array" ref="C671">IF(ROW()-ROW(B$27)+1 &gt; $D$19, "",
_xlfn.SWITCH($D$15,
  "Monthly", EDATE($D$16, ROW()-ROW(B$27)),
  "Quarterly", EDATE($D$16, 3*(ROW()-ROW(B$27))),
  "Annually", EDATE($D$16, 12*(ROW()-ROW(B$27))),
  "Semi monthly", $D$16 + (ROW()-ROW(B$27))*15,
  "Bi weekly", $D$16 + (ROW()-ROW(B$27))*14,
  $D$16 + (ROW()-ROW(B$27))*30
))</f>
        <v/>
      </c>
      <c r="D671" s="52" t="str">
        <f t="shared" si="51"/>
        <v/>
      </c>
      <c r="E671" s="52" t="str">
        <f t="shared" si="52"/>
        <v/>
      </c>
      <c r="F671" s="52" t="str">
        <f t="shared" si="53"/>
        <v/>
      </c>
      <c r="G671" s="293" t="str">
        <f t="shared" si="54"/>
        <v/>
      </c>
      <c r="H671" s="293"/>
    </row>
    <row r="672" spans="2:8" ht="20" customHeight="1" x14ac:dyDescent="0.35">
      <c r="B672" s="50" t="str">
        <f t="shared" si="50"/>
        <v/>
      </c>
      <c r="C672" s="55" t="str" cm="1">
        <f t="array" ref="C672">IF(ROW()-ROW(B$27)+1 &gt; $D$19, "",
_xlfn.SWITCH($D$15,
  "Monthly", EDATE($D$16, ROW()-ROW(B$27)),
  "Quarterly", EDATE($D$16, 3*(ROW()-ROW(B$27))),
  "Annually", EDATE($D$16, 12*(ROW()-ROW(B$27))),
  "Semi monthly", $D$16 + (ROW()-ROW(B$27))*15,
  "Bi weekly", $D$16 + (ROW()-ROW(B$27))*14,
  $D$16 + (ROW()-ROW(B$27))*30
))</f>
        <v/>
      </c>
      <c r="D672" s="52" t="str">
        <f t="shared" si="51"/>
        <v/>
      </c>
      <c r="E672" s="52" t="str">
        <f t="shared" si="52"/>
        <v/>
      </c>
      <c r="F672" s="52" t="str">
        <f t="shared" si="53"/>
        <v/>
      </c>
      <c r="G672" s="293" t="str">
        <f t="shared" si="54"/>
        <v/>
      </c>
      <c r="H672" s="293"/>
    </row>
    <row r="673" spans="2:8" ht="20" customHeight="1" x14ac:dyDescent="0.35">
      <c r="B673" s="50" t="str">
        <f t="shared" si="50"/>
        <v/>
      </c>
      <c r="C673" s="55" t="str" cm="1">
        <f t="array" ref="C673">IF(ROW()-ROW(B$27)+1 &gt; $D$19, "",
_xlfn.SWITCH($D$15,
  "Monthly", EDATE($D$16, ROW()-ROW(B$27)),
  "Quarterly", EDATE($D$16, 3*(ROW()-ROW(B$27))),
  "Annually", EDATE($D$16, 12*(ROW()-ROW(B$27))),
  "Semi monthly", $D$16 + (ROW()-ROW(B$27))*15,
  "Bi weekly", $D$16 + (ROW()-ROW(B$27))*14,
  $D$16 + (ROW()-ROW(B$27))*30
))</f>
        <v/>
      </c>
      <c r="D673" s="52" t="str">
        <f t="shared" si="51"/>
        <v/>
      </c>
      <c r="E673" s="52" t="str">
        <f t="shared" si="52"/>
        <v/>
      </c>
      <c r="F673" s="52" t="str">
        <f t="shared" si="53"/>
        <v/>
      </c>
      <c r="G673" s="293" t="str">
        <f t="shared" si="54"/>
        <v/>
      </c>
      <c r="H673" s="293"/>
    </row>
    <row r="674" spans="2:8" ht="20" customHeight="1" x14ac:dyDescent="0.35">
      <c r="B674" s="50" t="str">
        <f t="shared" si="50"/>
        <v/>
      </c>
      <c r="C674" s="55" t="str" cm="1">
        <f t="array" ref="C674">IF(ROW()-ROW(B$27)+1 &gt; $D$19, "",
_xlfn.SWITCH($D$15,
  "Monthly", EDATE($D$16, ROW()-ROW(B$27)),
  "Quarterly", EDATE($D$16, 3*(ROW()-ROW(B$27))),
  "Annually", EDATE($D$16, 12*(ROW()-ROW(B$27))),
  "Semi monthly", $D$16 + (ROW()-ROW(B$27))*15,
  "Bi weekly", $D$16 + (ROW()-ROW(B$27))*14,
  $D$16 + (ROW()-ROW(B$27))*30
))</f>
        <v/>
      </c>
      <c r="D674" s="52" t="str">
        <f t="shared" si="51"/>
        <v/>
      </c>
      <c r="E674" s="52" t="str">
        <f t="shared" si="52"/>
        <v/>
      </c>
      <c r="F674" s="52" t="str">
        <f t="shared" si="53"/>
        <v/>
      </c>
      <c r="G674" s="293" t="str">
        <f t="shared" si="54"/>
        <v/>
      </c>
      <c r="H674" s="293"/>
    </row>
    <row r="675" spans="2:8" ht="20" customHeight="1" x14ac:dyDescent="0.35">
      <c r="B675" s="50" t="str">
        <f t="shared" si="50"/>
        <v/>
      </c>
      <c r="C675" s="55" t="str" cm="1">
        <f t="array" ref="C675">IF(ROW()-ROW(B$27)+1 &gt; $D$19, "",
_xlfn.SWITCH($D$15,
  "Monthly", EDATE($D$16, ROW()-ROW(B$27)),
  "Quarterly", EDATE($D$16, 3*(ROW()-ROW(B$27))),
  "Annually", EDATE($D$16, 12*(ROW()-ROW(B$27))),
  "Semi monthly", $D$16 + (ROW()-ROW(B$27))*15,
  "Bi weekly", $D$16 + (ROW()-ROW(B$27))*14,
  $D$16 + (ROW()-ROW(B$27))*30
))</f>
        <v/>
      </c>
      <c r="D675" s="52" t="str">
        <f t="shared" si="51"/>
        <v/>
      </c>
      <c r="E675" s="52" t="str">
        <f t="shared" si="52"/>
        <v/>
      </c>
      <c r="F675" s="52" t="str">
        <f t="shared" si="53"/>
        <v/>
      </c>
      <c r="G675" s="293" t="str">
        <f t="shared" si="54"/>
        <v/>
      </c>
      <c r="H675" s="293"/>
    </row>
    <row r="676" spans="2:8" ht="20" customHeight="1" x14ac:dyDescent="0.35">
      <c r="B676" s="50" t="str">
        <f t="shared" si="50"/>
        <v/>
      </c>
      <c r="C676" s="55" t="str" cm="1">
        <f t="array" ref="C676">IF(ROW()-ROW(B$27)+1 &gt; $D$19, "",
_xlfn.SWITCH($D$15,
  "Monthly", EDATE($D$16, ROW()-ROW(B$27)),
  "Quarterly", EDATE($D$16, 3*(ROW()-ROW(B$27))),
  "Annually", EDATE($D$16, 12*(ROW()-ROW(B$27))),
  "Semi monthly", $D$16 + (ROW()-ROW(B$27))*15,
  "Bi weekly", $D$16 + (ROW()-ROW(B$27))*14,
  $D$16 + (ROW()-ROW(B$27))*30
))</f>
        <v/>
      </c>
      <c r="D676" s="52" t="str">
        <f t="shared" si="51"/>
        <v/>
      </c>
      <c r="E676" s="52" t="str">
        <f t="shared" si="52"/>
        <v/>
      </c>
      <c r="F676" s="52" t="str">
        <f t="shared" si="53"/>
        <v/>
      </c>
      <c r="G676" s="293" t="str">
        <f t="shared" si="54"/>
        <v/>
      </c>
      <c r="H676" s="293"/>
    </row>
    <row r="677" spans="2:8" ht="20" customHeight="1" x14ac:dyDescent="0.35">
      <c r="B677" s="50" t="str">
        <f t="shared" si="50"/>
        <v/>
      </c>
      <c r="C677" s="55" t="str" cm="1">
        <f t="array" ref="C677">IF(ROW()-ROW(B$27)+1 &gt; $D$19, "",
_xlfn.SWITCH($D$15,
  "Monthly", EDATE($D$16, ROW()-ROW(B$27)),
  "Quarterly", EDATE($D$16, 3*(ROW()-ROW(B$27))),
  "Annually", EDATE($D$16, 12*(ROW()-ROW(B$27))),
  "Semi monthly", $D$16 + (ROW()-ROW(B$27))*15,
  "Bi weekly", $D$16 + (ROW()-ROW(B$27))*14,
  $D$16 + (ROW()-ROW(B$27))*30
))</f>
        <v/>
      </c>
      <c r="D677" s="52" t="str">
        <f t="shared" si="51"/>
        <v/>
      </c>
      <c r="E677" s="52" t="str">
        <f t="shared" si="52"/>
        <v/>
      </c>
      <c r="F677" s="52" t="str">
        <f t="shared" si="53"/>
        <v/>
      </c>
      <c r="G677" s="293" t="str">
        <f t="shared" si="54"/>
        <v/>
      </c>
      <c r="H677" s="293"/>
    </row>
    <row r="678" spans="2:8" ht="20" customHeight="1" x14ac:dyDescent="0.35">
      <c r="B678" s="50" t="str">
        <f t="shared" si="50"/>
        <v/>
      </c>
      <c r="C678" s="55" t="str" cm="1">
        <f t="array" ref="C678">IF(ROW()-ROW(B$27)+1 &gt; $D$19, "",
_xlfn.SWITCH($D$15,
  "Monthly", EDATE($D$16, ROW()-ROW(B$27)),
  "Quarterly", EDATE($D$16, 3*(ROW()-ROW(B$27))),
  "Annually", EDATE($D$16, 12*(ROW()-ROW(B$27))),
  "Semi monthly", $D$16 + (ROW()-ROW(B$27))*15,
  "Bi weekly", $D$16 + (ROW()-ROW(B$27))*14,
  $D$16 + (ROW()-ROW(B$27))*30
))</f>
        <v/>
      </c>
      <c r="D678" s="52" t="str">
        <f t="shared" si="51"/>
        <v/>
      </c>
      <c r="E678" s="52" t="str">
        <f t="shared" si="52"/>
        <v/>
      </c>
      <c r="F678" s="52" t="str">
        <f t="shared" si="53"/>
        <v/>
      </c>
      <c r="G678" s="293" t="str">
        <f t="shared" si="54"/>
        <v/>
      </c>
      <c r="H678" s="293"/>
    </row>
    <row r="679" spans="2:8" ht="20" customHeight="1" x14ac:dyDescent="0.35">
      <c r="B679" s="50" t="str">
        <f t="shared" si="50"/>
        <v/>
      </c>
      <c r="C679" s="55" t="str" cm="1">
        <f t="array" ref="C679">IF(ROW()-ROW(B$27)+1 &gt; $D$19, "",
_xlfn.SWITCH($D$15,
  "Monthly", EDATE($D$16, ROW()-ROW(B$27)),
  "Quarterly", EDATE($D$16, 3*(ROW()-ROW(B$27))),
  "Annually", EDATE($D$16, 12*(ROW()-ROW(B$27))),
  "Semi monthly", $D$16 + (ROW()-ROW(B$27))*15,
  "Bi weekly", $D$16 + (ROW()-ROW(B$27))*14,
  $D$16 + (ROW()-ROW(B$27))*30
))</f>
        <v/>
      </c>
      <c r="D679" s="52" t="str">
        <f t="shared" si="51"/>
        <v/>
      </c>
      <c r="E679" s="52" t="str">
        <f t="shared" si="52"/>
        <v/>
      </c>
      <c r="F679" s="52" t="str">
        <f t="shared" si="53"/>
        <v/>
      </c>
      <c r="G679" s="293" t="str">
        <f t="shared" si="54"/>
        <v/>
      </c>
      <c r="H679" s="293"/>
    </row>
    <row r="680" spans="2:8" ht="20" customHeight="1" x14ac:dyDescent="0.35">
      <c r="B680" s="50" t="str">
        <f t="shared" si="50"/>
        <v/>
      </c>
      <c r="C680" s="55" t="str" cm="1">
        <f t="array" ref="C680">IF(ROW()-ROW(B$27)+1 &gt; $D$19, "",
_xlfn.SWITCH($D$15,
  "Monthly", EDATE($D$16, ROW()-ROW(B$27)),
  "Quarterly", EDATE($D$16, 3*(ROW()-ROW(B$27))),
  "Annually", EDATE($D$16, 12*(ROW()-ROW(B$27))),
  "Semi monthly", $D$16 + (ROW()-ROW(B$27))*15,
  "Bi weekly", $D$16 + (ROW()-ROW(B$27))*14,
  $D$16 + (ROW()-ROW(B$27))*30
))</f>
        <v/>
      </c>
      <c r="D680" s="52" t="str">
        <f t="shared" si="51"/>
        <v/>
      </c>
      <c r="E680" s="52" t="str">
        <f t="shared" si="52"/>
        <v/>
      </c>
      <c r="F680" s="52" t="str">
        <f t="shared" si="53"/>
        <v/>
      </c>
      <c r="G680" s="293" t="str">
        <f t="shared" si="54"/>
        <v/>
      </c>
      <c r="H680" s="293"/>
    </row>
    <row r="681" spans="2:8" ht="20" customHeight="1" x14ac:dyDescent="0.35">
      <c r="B681" s="50" t="str">
        <f t="shared" si="50"/>
        <v/>
      </c>
      <c r="C681" s="55" t="str" cm="1">
        <f t="array" ref="C681">IF(ROW()-ROW(B$27)+1 &gt; $D$19, "",
_xlfn.SWITCH($D$15,
  "Monthly", EDATE($D$16, ROW()-ROW(B$27)),
  "Quarterly", EDATE($D$16, 3*(ROW()-ROW(B$27))),
  "Annually", EDATE($D$16, 12*(ROW()-ROW(B$27))),
  "Semi monthly", $D$16 + (ROW()-ROW(B$27))*15,
  "Bi weekly", $D$16 + (ROW()-ROW(B$27))*14,
  $D$16 + (ROW()-ROW(B$27))*30
))</f>
        <v/>
      </c>
      <c r="D681" s="52" t="str">
        <f t="shared" si="51"/>
        <v/>
      </c>
      <c r="E681" s="52" t="str">
        <f t="shared" si="52"/>
        <v/>
      </c>
      <c r="F681" s="52" t="str">
        <f t="shared" si="53"/>
        <v/>
      </c>
      <c r="G681" s="293" t="str">
        <f t="shared" si="54"/>
        <v/>
      </c>
      <c r="H681" s="293"/>
    </row>
    <row r="682" spans="2:8" ht="20" customHeight="1" x14ac:dyDescent="0.35">
      <c r="B682" s="50" t="str">
        <f t="shared" si="50"/>
        <v/>
      </c>
      <c r="C682" s="55" t="str" cm="1">
        <f t="array" ref="C682">IF(ROW()-ROW(B$27)+1 &gt; $D$19, "",
_xlfn.SWITCH($D$15,
  "Monthly", EDATE($D$16, ROW()-ROW(B$27)),
  "Quarterly", EDATE($D$16, 3*(ROW()-ROW(B$27))),
  "Annually", EDATE($D$16, 12*(ROW()-ROW(B$27))),
  "Semi monthly", $D$16 + (ROW()-ROW(B$27))*15,
  "Bi weekly", $D$16 + (ROW()-ROW(B$27))*14,
  $D$16 + (ROW()-ROW(B$27))*30
))</f>
        <v/>
      </c>
      <c r="D682" s="52" t="str">
        <f t="shared" si="51"/>
        <v/>
      </c>
      <c r="E682" s="52" t="str">
        <f t="shared" si="52"/>
        <v/>
      </c>
      <c r="F682" s="52" t="str">
        <f t="shared" si="53"/>
        <v/>
      </c>
      <c r="G682" s="293" t="str">
        <f t="shared" si="54"/>
        <v/>
      </c>
      <c r="H682" s="293"/>
    </row>
    <row r="683" spans="2:8" ht="20" customHeight="1" x14ac:dyDescent="0.35">
      <c r="B683" s="50" t="str">
        <f t="shared" si="50"/>
        <v/>
      </c>
      <c r="C683" s="55" t="str" cm="1">
        <f t="array" ref="C683">IF(ROW()-ROW(B$27)+1 &gt; $D$19, "",
_xlfn.SWITCH($D$15,
  "Monthly", EDATE($D$16, ROW()-ROW(B$27)),
  "Quarterly", EDATE($D$16, 3*(ROW()-ROW(B$27))),
  "Annually", EDATE($D$16, 12*(ROW()-ROW(B$27))),
  "Semi monthly", $D$16 + (ROW()-ROW(B$27))*15,
  "Bi weekly", $D$16 + (ROW()-ROW(B$27))*14,
  $D$16 + (ROW()-ROW(B$27))*30
))</f>
        <v/>
      </c>
      <c r="D683" s="52" t="str">
        <f t="shared" si="51"/>
        <v/>
      </c>
      <c r="E683" s="52" t="str">
        <f t="shared" si="52"/>
        <v/>
      </c>
      <c r="F683" s="52" t="str">
        <f t="shared" si="53"/>
        <v/>
      </c>
      <c r="G683" s="293" t="str">
        <f t="shared" si="54"/>
        <v/>
      </c>
      <c r="H683" s="293"/>
    </row>
    <row r="684" spans="2:8" ht="20" customHeight="1" x14ac:dyDescent="0.35">
      <c r="B684" s="50" t="str">
        <f t="shared" si="50"/>
        <v/>
      </c>
      <c r="C684" s="55" t="str" cm="1">
        <f t="array" ref="C684">IF(ROW()-ROW(B$27)+1 &gt; $D$19, "",
_xlfn.SWITCH($D$15,
  "Monthly", EDATE($D$16, ROW()-ROW(B$27)),
  "Quarterly", EDATE($D$16, 3*(ROW()-ROW(B$27))),
  "Annually", EDATE($D$16, 12*(ROW()-ROW(B$27))),
  "Semi monthly", $D$16 + (ROW()-ROW(B$27))*15,
  "Bi weekly", $D$16 + (ROW()-ROW(B$27))*14,
  $D$16 + (ROW()-ROW(B$27))*30
))</f>
        <v/>
      </c>
      <c r="D684" s="52" t="str">
        <f t="shared" si="51"/>
        <v/>
      </c>
      <c r="E684" s="52" t="str">
        <f t="shared" si="52"/>
        <v/>
      </c>
      <c r="F684" s="52" t="str">
        <f t="shared" si="53"/>
        <v/>
      </c>
      <c r="G684" s="293" t="str">
        <f t="shared" si="54"/>
        <v/>
      </c>
      <c r="H684" s="293"/>
    </row>
    <row r="685" spans="2:8" ht="20" customHeight="1" x14ac:dyDescent="0.35">
      <c r="B685" s="50" t="str">
        <f t="shared" si="50"/>
        <v/>
      </c>
      <c r="C685" s="55" t="str" cm="1">
        <f t="array" ref="C685">IF(ROW()-ROW(B$27)+1 &gt; $D$19, "",
_xlfn.SWITCH($D$15,
  "Monthly", EDATE($D$16, ROW()-ROW(B$27)),
  "Quarterly", EDATE($D$16, 3*(ROW()-ROW(B$27))),
  "Annually", EDATE($D$16, 12*(ROW()-ROW(B$27))),
  "Semi monthly", $D$16 + (ROW()-ROW(B$27))*15,
  "Bi weekly", $D$16 + (ROW()-ROW(B$27))*14,
  $D$16 + (ROW()-ROW(B$27))*30
))</f>
        <v/>
      </c>
      <c r="D685" s="52" t="str">
        <f t="shared" si="51"/>
        <v/>
      </c>
      <c r="E685" s="52" t="str">
        <f t="shared" si="52"/>
        <v/>
      </c>
      <c r="F685" s="52" t="str">
        <f t="shared" si="53"/>
        <v/>
      </c>
      <c r="G685" s="293" t="str">
        <f t="shared" si="54"/>
        <v/>
      </c>
      <c r="H685" s="293"/>
    </row>
    <row r="686" spans="2:8" ht="20" customHeight="1" x14ac:dyDescent="0.35">
      <c r="B686" s="50" t="str">
        <f t="shared" si="50"/>
        <v/>
      </c>
      <c r="C686" s="55" t="str" cm="1">
        <f t="array" ref="C686">IF(ROW()-ROW(B$27)+1 &gt; $D$19, "",
_xlfn.SWITCH($D$15,
  "Monthly", EDATE($D$16, ROW()-ROW(B$27)),
  "Quarterly", EDATE($D$16, 3*(ROW()-ROW(B$27))),
  "Annually", EDATE($D$16, 12*(ROW()-ROW(B$27))),
  "Semi monthly", $D$16 + (ROW()-ROW(B$27))*15,
  "Bi weekly", $D$16 + (ROW()-ROW(B$27))*14,
  $D$16 + (ROW()-ROW(B$27))*30
))</f>
        <v/>
      </c>
      <c r="D686" s="52" t="str">
        <f t="shared" si="51"/>
        <v/>
      </c>
      <c r="E686" s="52" t="str">
        <f t="shared" si="52"/>
        <v/>
      </c>
      <c r="F686" s="52" t="str">
        <f t="shared" si="53"/>
        <v/>
      </c>
      <c r="G686" s="293" t="str">
        <f t="shared" si="54"/>
        <v/>
      </c>
      <c r="H686" s="293"/>
    </row>
    <row r="687" spans="2:8" ht="20" customHeight="1" x14ac:dyDescent="0.35">
      <c r="B687" s="50" t="str">
        <f t="shared" si="50"/>
        <v/>
      </c>
      <c r="C687" s="55" t="str" cm="1">
        <f t="array" ref="C687">IF(ROW()-ROW(B$27)+1 &gt; $D$19, "",
_xlfn.SWITCH($D$15,
  "Monthly", EDATE($D$16, ROW()-ROW(B$27)),
  "Quarterly", EDATE($D$16, 3*(ROW()-ROW(B$27))),
  "Annually", EDATE($D$16, 12*(ROW()-ROW(B$27))),
  "Semi monthly", $D$16 + (ROW()-ROW(B$27))*15,
  "Bi weekly", $D$16 + (ROW()-ROW(B$27))*14,
  $D$16 + (ROW()-ROW(B$27))*30
))</f>
        <v/>
      </c>
      <c r="D687" s="52" t="str">
        <f t="shared" si="51"/>
        <v/>
      </c>
      <c r="E687" s="52" t="str">
        <f t="shared" si="52"/>
        <v/>
      </c>
      <c r="F687" s="52" t="str">
        <f t="shared" si="53"/>
        <v/>
      </c>
      <c r="G687" s="293" t="str">
        <f t="shared" si="54"/>
        <v/>
      </c>
      <c r="H687" s="293"/>
    </row>
    <row r="688" spans="2:8" ht="20" customHeight="1" x14ac:dyDescent="0.35">
      <c r="B688" s="50" t="str">
        <f t="shared" si="50"/>
        <v/>
      </c>
      <c r="C688" s="55" t="str" cm="1">
        <f t="array" ref="C688">IF(ROW()-ROW(B$27)+1 &gt; $D$19, "",
_xlfn.SWITCH($D$15,
  "Monthly", EDATE($D$16, ROW()-ROW(B$27)),
  "Quarterly", EDATE($D$16, 3*(ROW()-ROW(B$27))),
  "Annually", EDATE($D$16, 12*(ROW()-ROW(B$27))),
  "Semi monthly", $D$16 + (ROW()-ROW(B$27))*15,
  "Bi weekly", $D$16 + (ROW()-ROW(B$27))*14,
  $D$16 + (ROW()-ROW(B$27))*30
))</f>
        <v/>
      </c>
      <c r="D688" s="52" t="str">
        <f t="shared" si="51"/>
        <v/>
      </c>
      <c r="E688" s="52" t="str">
        <f t="shared" si="52"/>
        <v/>
      </c>
      <c r="F688" s="52" t="str">
        <f t="shared" si="53"/>
        <v/>
      </c>
      <c r="G688" s="293" t="str">
        <f t="shared" si="54"/>
        <v/>
      </c>
      <c r="H688" s="293"/>
    </row>
    <row r="689" spans="2:8" ht="20" customHeight="1" x14ac:dyDescent="0.35">
      <c r="B689" s="50" t="str">
        <f t="shared" si="50"/>
        <v/>
      </c>
      <c r="C689" s="55" t="str" cm="1">
        <f t="array" ref="C689">IF(ROW()-ROW(B$27)+1 &gt; $D$19, "",
_xlfn.SWITCH($D$15,
  "Monthly", EDATE($D$16, ROW()-ROW(B$27)),
  "Quarterly", EDATE($D$16, 3*(ROW()-ROW(B$27))),
  "Annually", EDATE($D$16, 12*(ROW()-ROW(B$27))),
  "Semi monthly", $D$16 + (ROW()-ROW(B$27))*15,
  "Bi weekly", $D$16 + (ROW()-ROW(B$27))*14,
  $D$16 + (ROW()-ROW(B$27))*30
))</f>
        <v/>
      </c>
      <c r="D689" s="52" t="str">
        <f t="shared" si="51"/>
        <v/>
      </c>
      <c r="E689" s="52" t="str">
        <f t="shared" si="52"/>
        <v/>
      </c>
      <c r="F689" s="52" t="str">
        <f t="shared" si="53"/>
        <v/>
      </c>
      <c r="G689" s="293" t="str">
        <f t="shared" si="54"/>
        <v/>
      </c>
      <c r="H689" s="293"/>
    </row>
    <row r="690" spans="2:8" ht="20" customHeight="1" x14ac:dyDescent="0.35">
      <c r="B690" s="50" t="str">
        <f t="shared" si="50"/>
        <v/>
      </c>
      <c r="C690" s="55" t="str" cm="1">
        <f t="array" ref="C690">IF(ROW()-ROW(B$27)+1 &gt; $D$19, "",
_xlfn.SWITCH($D$15,
  "Monthly", EDATE($D$16, ROW()-ROW(B$27)),
  "Quarterly", EDATE($D$16, 3*(ROW()-ROW(B$27))),
  "Annually", EDATE($D$16, 12*(ROW()-ROW(B$27))),
  "Semi monthly", $D$16 + (ROW()-ROW(B$27))*15,
  "Bi weekly", $D$16 + (ROW()-ROW(B$27))*14,
  $D$16 + (ROW()-ROW(B$27))*30
))</f>
        <v/>
      </c>
      <c r="D690" s="52" t="str">
        <f t="shared" si="51"/>
        <v/>
      </c>
      <c r="E690" s="52" t="str">
        <f t="shared" si="52"/>
        <v/>
      </c>
      <c r="F690" s="52" t="str">
        <f t="shared" si="53"/>
        <v/>
      </c>
      <c r="G690" s="293" t="str">
        <f t="shared" si="54"/>
        <v/>
      </c>
      <c r="H690" s="293"/>
    </row>
    <row r="691" spans="2:8" ht="20" customHeight="1" x14ac:dyDescent="0.35">
      <c r="B691" s="50" t="str">
        <f t="shared" si="50"/>
        <v/>
      </c>
      <c r="C691" s="55" t="str" cm="1">
        <f t="array" ref="C691">IF(ROW()-ROW(B$27)+1 &gt; $D$19, "",
_xlfn.SWITCH($D$15,
  "Monthly", EDATE($D$16, ROW()-ROW(B$27)),
  "Quarterly", EDATE($D$16, 3*(ROW()-ROW(B$27))),
  "Annually", EDATE($D$16, 12*(ROW()-ROW(B$27))),
  "Semi monthly", $D$16 + (ROW()-ROW(B$27))*15,
  "Bi weekly", $D$16 + (ROW()-ROW(B$27))*14,
  $D$16 + (ROW()-ROW(B$27))*30
))</f>
        <v/>
      </c>
      <c r="D691" s="52" t="str">
        <f t="shared" si="51"/>
        <v/>
      </c>
      <c r="E691" s="52" t="str">
        <f t="shared" si="52"/>
        <v/>
      </c>
      <c r="F691" s="52" t="str">
        <f t="shared" si="53"/>
        <v/>
      </c>
      <c r="G691" s="293" t="str">
        <f t="shared" si="54"/>
        <v/>
      </c>
      <c r="H691" s="293"/>
    </row>
    <row r="692" spans="2:8" ht="20" customHeight="1" x14ac:dyDescent="0.35">
      <c r="B692" s="50" t="str">
        <f t="shared" si="50"/>
        <v/>
      </c>
      <c r="C692" s="55" t="str" cm="1">
        <f t="array" ref="C692">IF(ROW()-ROW(B$27)+1 &gt; $D$19, "",
_xlfn.SWITCH($D$15,
  "Monthly", EDATE($D$16, ROW()-ROW(B$27)),
  "Quarterly", EDATE($D$16, 3*(ROW()-ROW(B$27))),
  "Annually", EDATE($D$16, 12*(ROW()-ROW(B$27))),
  "Semi monthly", $D$16 + (ROW()-ROW(B$27))*15,
  "Bi weekly", $D$16 + (ROW()-ROW(B$27))*14,
  $D$16 + (ROW()-ROW(B$27))*30
))</f>
        <v/>
      </c>
      <c r="D692" s="52" t="str">
        <f t="shared" si="51"/>
        <v/>
      </c>
      <c r="E692" s="52" t="str">
        <f t="shared" si="52"/>
        <v/>
      </c>
      <c r="F692" s="52" t="str">
        <f t="shared" si="53"/>
        <v/>
      </c>
      <c r="G692" s="293" t="str">
        <f t="shared" si="54"/>
        <v/>
      </c>
      <c r="H692" s="293"/>
    </row>
    <row r="693" spans="2:8" ht="20" customHeight="1" x14ac:dyDescent="0.35">
      <c r="B693" s="50" t="str">
        <f t="shared" si="50"/>
        <v/>
      </c>
      <c r="C693" s="55" t="str" cm="1">
        <f t="array" ref="C693">IF(ROW()-ROW(B$27)+1 &gt; $D$19, "",
_xlfn.SWITCH($D$15,
  "Monthly", EDATE($D$16, ROW()-ROW(B$27)),
  "Quarterly", EDATE($D$16, 3*(ROW()-ROW(B$27))),
  "Annually", EDATE($D$16, 12*(ROW()-ROW(B$27))),
  "Semi monthly", $D$16 + (ROW()-ROW(B$27))*15,
  "Bi weekly", $D$16 + (ROW()-ROW(B$27))*14,
  $D$16 + (ROW()-ROW(B$27))*30
))</f>
        <v/>
      </c>
      <c r="D693" s="52" t="str">
        <f t="shared" si="51"/>
        <v/>
      </c>
      <c r="E693" s="52" t="str">
        <f t="shared" si="52"/>
        <v/>
      </c>
      <c r="F693" s="52" t="str">
        <f t="shared" si="53"/>
        <v/>
      </c>
      <c r="G693" s="293" t="str">
        <f t="shared" si="54"/>
        <v/>
      </c>
      <c r="H693" s="293"/>
    </row>
    <row r="694" spans="2:8" ht="20" customHeight="1" x14ac:dyDescent="0.35">
      <c r="B694" s="50" t="str">
        <f t="shared" si="50"/>
        <v/>
      </c>
      <c r="C694" s="55" t="str" cm="1">
        <f t="array" ref="C694">IF(ROW()-ROW(B$27)+1 &gt; $D$19, "",
_xlfn.SWITCH($D$15,
  "Monthly", EDATE($D$16, ROW()-ROW(B$27)),
  "Quarterly", EDATE($D$16, 3*(ROW()-ROW(B$27))),
  "Annually", EDATE($D$16, 12*(ROW()-ROW(B$27))),
  "Semi monthly", $D$16 + (ROW()-ROW(B$27))*15,
  "Bi weekly", $D$16 + (ROW()-ROW(B$27))*14,
  $D$16 + (ROW()-ROW(B$27))*30
))</f>
        <v/>
      </c>
      <c r="D694" s="52" t="str">
        <f t="shared" si="51"/>
        <v/>
      </c>
      <c r="E694" s="52" t="str">
        <f t="shared" si="52"/>
        <v/>
      </c>
      <c r="F694" s="52" t="str">
        <f t="shared" si="53"/>
        <v/>
      </c>
      <c r="G694" s="293" t="str">
        <f t="shared" si="54"/>
        <v/>
      </c>
      <c r="H694" s="293"/>
    </row>
    <row r="695" spans="2:8" ht="20" customHeight="1" x14ac:dyDescent="0.35">
      <c r="B695" s="50" t="str">
        <f t="shared" si="50"/>
        <v/>
      </c>
      <c r="C695" s="55" t="str" cm="1">
        <f t="array" ref="C695">IF(ROW()-ROW(B$27)+1 &gt; $D$19, "",
_xlfn.SWITCH($D$15,
  "Monthly", EDATE($D$16, ROW()-ROW(B$27)),
  "Quarterly", EDATE($D$16, 3*(ROW()-ROW(B$27))),
  "Annually", EDATE($D$16, 12*(ROW()-ROW(B$27))),
  "Semi monthly", $D$16 + (ROW()-ROW(B$27))*15,
  "Bi weekly", $D$16 + (ROW()-ROW(B$27))*14,
  $D$16 + (ROW()-ROW(B$27))*30
))</f>
        <v/>
      </c>
      <c r="D695" s="52" t="str">
        <f t="shared" si="51"/>
        <v/>
      </c>
      <c r="E695" s="52" t="str">
        <f t="shared" si="52"/>
        <v/>
      </c>
      <c r="F695" s="52" t="str">
        <f t="shared" si="53"/>
        <v/>
      </c>
      <c r="G695" s="293" t="str">
        <f t="shared" si="54"/>
        <v/>
      </c>
      <c r="H695" s="293"/>
    </row>
    <row r="696" spans="2:8" ht="20" customHeight="1" x14ac:dyDescent="0.35">
      <c r="B696" s="50" t="str">
        <f t="shared" si="50"/>
        <v/>
      </c>
      <c r="C696" s="55" t="str" cm="1">
        <f t="array" ref="C696">IF(ROW()-ROW(B$27)+1 &gt; $D$19, "",
_xlfn.SWITCH($D$15,
  "Monthly", EDATE($D$16, ROW()-ROW(B$27)),
  "Quarterly", EDATE($D$16, 3*(ROW()-ROW(B$27))),
  "Annually", EDATE($D$16, 12*(ROW()-ROW(B$27))),
  "Semi monthly", $D$16 + (ROW()-ROW(B$27))*15,
  "Bi weekly", $D$16 + (ROW()-ROW(B$27))*14,
  $D$16 + (ROW()-ROW(B$27))*30
))</f>
        <v/>
      </c>
      <c r="D696" s="52" t="str">
        <f t="shared" si="51"/>
        <v/>
      </c>
      <c r="E696" s="52" t="str">
        <f t="shared" si="52"/>
        <v/>
      </c>
      <c r="F696" s="52" t="str">
        <f t="shared" si="53"/>
        <v/>
      </c>
      <c r="G696" s="293" t="str">
        <f t="shared" si="54"/>
        <v/>
      </c>
      <c r="H696" s="293"/>
    </row>
    <row r="697" spans="2:8" ht="20" customHeight="1" x14ac:dyDescent="0.35">
      <c r="B697" s="50" t="str">
        <f t="shared" si="50"/>
        <v/>
      </c>
      <c r="C697" s="55" t="str" cm="1">
        <f t="array" ref="C697">IF(ROW()-ROW(B$27)+1 &gt; $D$19, "",
_xlfn.SWITCH($D$15,
  "Monthly", EDATE($D$16, ROW()-ROW(B$27)),
  "Quarterly", EDATE($D$16, 3*(ROW()-ROW(B$27))),
  "Annually", EDATE($D$16, 12*(ROW()-ROW(B$27))),
  "Semi monthly", $D$16 + (ROW()-ROW(B$27))*15,
  "Bi weekly", $D$16 + (ROW()-ROW(B$27))*14,
  $D$16 + (ROW()-ROW(B$27))*30
))</f>
        <v/>
      </c>
      <c r="D697" s="52" t="str">
        <f t="shared" si="51"/>
        <v/>
      </c>
      <c r="E697" s="52" t="str">
        <f t="shared" si="52"/>
        <v/>
      </c>
      <c r="F697" s="52" t="str">
        <f t="shared" si="53"/>
        <v/>
      </c>
      <c r="G697" s="293" t="str">
        <f t="shared" si="54"/>
        <v/>
      </c>
      <c r="H697" s="293"/>
    </row>
    <row r="698" spans="2:8" ht="20" customHeight="1" x14ac:dyDescent="0.35">
      <c r="B698" s="50" t="str">
        <f t="shared" si="50"/>
        <v/>
      </c>
      <c r="C698" s="55" t="str" cm="1">
        <f t="array" ref="C698">IF(ROW()-ROW(B$27)+1 &gt; $D$19, "",
_xlfn.SWITCH($D$15,
  "Monthly", EDATE($D$16, ROW()-ROW(B$27)),
  "Quarterly", EDATE($D$16, 3*(ROW()-ROW(B$27))),
  "Annually", EDATE($D$16, 12*(ROW()-ROW(B$27))),
  "Semi monthly", $D$16 + (ROW()-ROW(B$27))*15,
  "Bi weekly", $D$16 + (ROW()-ROW(B$27))*14,
  $D$16 + (ROW()-ROW(B$27))*30
))</f>
        <v/>
      </c>
      <c r="D698" s="52" t="str">
        <f t="shared" si="51"/>
        <v/>
      </c>
      <c r="E698" s="52" t="str">
        <f t="shared" si="52"/>
        <v/>
      </c>
      <c r="F698" s="52" t="str">
        <f t="shared" si="53"/>
        <v/>
      </c>
      <c r="G698" s="293" t="str">
        <f t="shared" si="54"/>
        <v/>
      </c>
      <c r="H698" s="293"/>
    </row>
    <row r="699" spans="2:8" ht="20" customHeight="1" x14ac:dyDescent="0.35">
      <c r="B699" s="50" t="str">
        <f t="shared" si="50"/>
        <v/>
      </c>
      <c r="C699" s="55" t="str" cm="1">
        <f t="array" ref="C699">IF(ROW()-ROW(B$27)+1 &gt; $D$19, "",
_xlfn.SWITCH($D$15,
  "Monthly", EDATE($D$16, ROW()-ROW(B$27)),
  "Quarterly", EDATE($D$16, 3*(ROW()-ROW(B$27))),
  "Annually", EDATE($D$16, 12*(ROW()-ROW(B$27))),
  "Semi monthly", $D$16 + (ROW()-ROW(B$27))*15,
  "Bi weekly", $D$16 + (ROW()-ROW(B$27))*14,
  $D$16 + (ROW()-ROW(B$27))*30
))</f>
        <v/>
      </c>
      <c r="D699" s="52" t="str">
        <f t="shared" si="51"/>
        <v/>
      </c>
      <c r="E699" s="52" t="str">
        <f t="shared" si="52"/>
        <v/>
      </c>
      <c r="F699" s="52" t="str">
        <f t="shared" si="53"/>
        <v/>
      </c>
      <c r="G699" s="293" t="str">
        <f t="shared" si="54"/>
        <v/>
      </c>
      <c r="H699" s="293"/>
    </row>
    <row r="700" spans="2:8" ht="20" customHeight="1" x14ac:dyDescent="0.35">
      <c r="B700" s="50" t="str">
        <f t="shared" si="50"/>
        <v/>
      </c>
      <c r="C700" s="55" t="str" cm="1">
        <f t="array" ref="C700">IF(ROW()-ROW(B$27)+1 &gt; $D$19, "",
_xlfn.SWITCH($D$15,
  "Monthly", EDATE($D$16, ROW()-ROW(B$27)),
  "Quarterly", EDATE($D$16, 3*(ROW()-ROW(B$27))),
  "Annually", EDATE($D$16, 12*(ROW()-ROW(B$27))),
  "Semi monthly", $D$16 + (ROW()-ROW(B$27))*15,
  "Bi weekly", $D$16 + (ROW()-ROW(B$27))*14,
  $D$16 + (ROW()-ROW(B$27))*30
))</f>
        <v/>
      </c>
      <c r="D700" s="52" t="str">
        <f t="shared" si="51"/>
        <v/>
      </c>
      <c r="E700" s="52" t="str">
        <f t="shared" si="52"/>
        <v/>
      </c>
      <c r="F700" s="52" t="str">
        <f t="shared" si="53"/>
        <v/>
      </c>
      <c r="G700" s="293" t="str">
        <f t="shared" si="54"/>
        <v/>
      </c>
      <c r="H700" s="293"/>
    </row>
    <row r="701" spans="2:8" ht="20" customHeight="1" x14ac:dyDescent="0.35">
      <c r="B701" s="50" t="str">
        <f t="shared" si="50"/>
        <v/>
      </c>
      <c r="C701" s="55" t="str" cm="1">
        <f t="array" ref="C701">IF(ROW()-ROW(B$27)+1 &gt; $D$19, "",
_xlfn.SWITCH($D$15,
  "Monthly", EDATE($D$16, ROW()-ROW(B$27)),
  "Quarterly", EDATE($D$16, 3*(ROW()-ROW(B$27))),
  "Annually", EDATE($D$16, 12*(ROW()-ROW(B$27))),
  "Semi monthly", $D$16 + (ROW()-ROW(B$27))*15,
  "Bi weekly", $D$16 + (ROW()-ROW(B$27))*14,
  $D$16 + (ROW()-ROW(B$27))*30
))</f>
        <v/>
      </c>
      <c r="D701" s="52" t="str">
        <f t="shared" si="51"/>
        <v/>
      </c>
      <c r="E701" s="52" t="str">
        <f t="shared" si="52"/>
        <v/>
      </c>
      <c r="F701" s="52" t="str">
        <f t="shared" si="53"/>
        <v/>
      </c>
      <c r="G701" s="293" t="str">
        <f t="shared" si="54"/>
        <v/>
      </c>
      <c r="H701" s="293"/>
    </row>
    <row r="702" spans="2:8" ht="20" customHeight="1" x14ac:dyDescent="0.35">
      <c r="B702" s="50" t="str">
        <f t="shared" si="50"/>
        <v/>
      </c>
      <c r="C702" s="55" t="str" cm="1">
        <f t="array" ref="C702">IF(ROW()-ROW(B$27)+1 &gt; $D$19, "",
_xlfn.SWITCH($D$15,
  "Monthly", EDATE($D$16, ROW()-ROW(B$27)),
  "Quarterly", EDATE($D$16, 3*(ROW()-ROW(B$27))),
  "Annually", EDATE($D$16, 12*(ROW()-ROW(B$27))),
  "Semi monthly", $D$16 + (ROW()-ROW(B$27))*15,
  "Bi weekly", $D$16 + (ROW()-ROW(B$27))*14,
  $D$16 + (ROW()-ROW(B$27))*30
))</f>
        <v/>
      </c>
      <c r="D702" s="52" t="str">
        <f t="shared" si="51"/>
        <v/>
      </c>
      <c r="E702" s="52" t="str">
        <f t="shared" si="52"/>
        <v/>
      </c>
      <c r="F702" s="52" t="str">
        <f t="shared" si="53"/>
        <v/>
      </c>
      <c r="G702" s="293" t="str">
        <f t="shared" si="54"/>
        <v/>
      </c>
      <c r="H702" s="293"/>
    </row>
    <row r="703" spans="2:8" ht="20" customHeight="1" x14ac:dyDescent="0.35">
      <c r="B703" s="50" t="str">
        <f t="shared" si="50"/>
        <v/>
      </c>
      <c r="C703" s="55" t="str" cm="1">
        <f t="array" ref="C703">IF(ROW()-ROW(B$27)+1 &gt; $D$19, "",
_xlfn.SWITCH($D$15,
  "Monthly", EDATE($D$16, ROW()-ROW(B$27)),
  "Quarterly", EDATE($D$16, 3*(ROW()-ROW(B$27))),
  "Annually", EDATE($D$16, 12*(ROW()-ROW(B$27))),
  "Semi monthly", $D$16 + (ROW()-ROW(B$27))*15,
  "Bi weekly", $D$16 + (ROW()-ROW(B$27))*14,
  $D$16 + (ROW()-ROW(B$27))*30
))</f>
        <v/>
      </c>
      <c r="D703" s="52" t="str">
        <f t="shared" si="51"/>
        <v/>
      </c>
      <c r="E703" s="52" t="str">
        <f t="shared" si="52"/>
        <v/>
      </c>
      <c r="F703" s="52" t="str">
        <f t="shared" si="53"/>
        <v/>
      </c>
      <c r="G703" s="293" t="str">
        <f t="shared" si="54"/>
        <v/>
      </c>
      <c r="H703" s="293"/>
    </row>
    <row r="704" spans="2:8" ht="20" customHeight="1" x14ac:dyDescent="0.35">
      <c r="B704" s="50" t="str">
        <f t="shared" si="50"/>
        <v/>
      </c>
      <c r="C704" s="55" t="str" cm="1">
        <f t="array" ref="C704">IF(ROW()-ROW(B$27)+1 &gt; $D$19, "",
_xlfn.SWITCH($D$15,
  "Monthly", EDATE($D$16, ROW()-ROW(B$27)),
  "Quarterly", EDATE($D$16, 3*(ROW()-ROW(B$27))),
  "Annually", EDATE($D$16, 12*(ROW()-ROW(B$27))),
  "Semi monthly", $D$16 + (ROW()-ROW(B$27))*15,
  "Bi weekly", $D$16 + (ROW()-ROW(B$27))*14,
  $D$16 + (ROW()-ROW(B$27))*30
))</f>
        <v/>
      </c>
      <c r="D704" s="52" t="str">
        <f t="shared" si="51"/>
        <v/>
      </c>
      <c r="E704" s="52" t="str">
        <f t="shared" si="52"/>
        <v/>
      </c>
      <c r="F704" s="52" t="str">
        <f t="shared" si="53"/>
        <v/>
      </c>
      <c r="G704" s="293" t="str">
        <f t="shared" si="54"/>
        <v/>
      </c>
      <c r="H704" s="293"/>
    </row>
    <row r="705" spans="2:8" ht="20" customHeight="1" x14ac:dyDescent="0.35">
      <c r="B705" s="50" t="str">
        <f t="shared" si="50"/>
        <v/>
      </c>
      <c r="C705" s="55" t="str" cm="1">
        <f t="array" ref="C705">IF(ROW()-ROW(B$27)+1 &gt; $D$19, "",
_xlfn.SWITCH($D$15,
  "Monthly", EDATE($D$16, ROW()-ROW(B$27)),
  "Quarterly", EDATE($D$16, 3*(ROW()-ROW(B$27))),
  "Annually", EDATE($D$16, 12*(ROW()-ROW(B$27))),
  "Semi monthly", $D$16 + (ROW()-ROW(B$27))*15,
  "Bi weekly", $D$16 + (ROW()-ROW(B$27))*14,
  $D$16 + (ROW()-ROW(B$27))*30
))</f>
        <v/>
      </c>
      <c r="D705" s="52" t="str">
        <f t="shared" si="51"/>
        <v/>
      </c>
      <c r="E705" s="52" t="str">
        <f t="shared" si="52"/>
        <v/>
      </c>
      <c r="F705" s="52" t="str">
        <f t="shared" si="53"/>
        <v/>
      </c>
      <c r="G705" s="293" t="str">
        <f t="shared" si="54"/>
        <v/>
      </c>
      <c r="H705" s="293"/>
    </row>
    <row r="706" spans="2:8" ht="20" customHeight="1" x14ac:dyDescent="0.35">
      <c r="B706" s="50" t="str">
        <f t="shared" si="50"/>
        <v/>
      </c>
      <c r="C706" s="55" t="str" cm="1">
        <f t="array" ref="C706">IF(ROW()-ROW(B$27)+1 &gt; $D$19, "",
_xlfn.SWITCH($D$15,
  "Monthly", EDATE($D$16, ROW()-ROW(B$27)),
  "Quarterly", EDATE($D$16, 3*(ROW()-ROW(B$27))),
  "Annually", EDATE($D$16, 12*(ROW()-ROW(B$27))),
  "Semi monthly", $D$16 + (ROW()-ROW(B$27))*15,
  "Bi weekly", $D$16 + (ROW()-ROW(B$27))*14,
  $D$16 + (ROW()-ROW(B$27))*30
))</f>
        <v/>
      </c>
      <c r="D706" s="52" t="str">
        <f t="shared" si="51"/>
        <v/>
      </c>
      <c r="E706" s="52" t="str">
        <f t="shared" si="52"/>
        <v/>
      </c>
      <c r="F706" s="52" t="str">
        <f t="shared" si="53"/>
        <v/>
      </c>
      <c r="G706" s="293" t="str">
        <f t="shared" si="54"/>
        <v/>
      </c>
      <c r="H706" s="293"/>
    </row>
    <row r="707" spans="2:8" ht="20" customHeight="1" x14ac:dyDescent="0.35">
      <c r="B707" s="50" t="str">
        <f t="shared" si="50"/>
        <v/>
      </c>
      <c r="C707" s="55" t="str" cm="1">
        <f t="array" ref="C707">IF(ROW()-ROW(B$27)+1 &gt; $D$19, "",
_xlfn.SWITCH($D$15,
  "Monthly", EDATE($D$16, ROW()-ROW(B$27)),
  "Quarterly", EDATE($D$16, 3*(ROW()-ROW(B$27))),
  "Annually", EDATE($D$16, 12*(ROW()-ROW(B$27))),
  "Semi monthly", $D$16 + (ROW()-ROW(B$27))*15,
  "Bi weekly", $D$16 + (ROW()-ROW(B$27))*14,
  $D$16 + (ROW()-ROW(B$27))*30
))</f>
        <v/>
      </c>
      <c r="D707" s="52" t="str">
        <f t="shared" si="51"/>
        <v/>
      </c>
      <c r="E707" s="52" t="str">
        <f t="shared" si="52"/>
        <v/>
      </c>
      <c r="F707" s="52" t="str">
        <f t="shared" si="53"/>
        <v/>
      </c>
      <c r="G707" s="293" t="str">
        <f t="shared" si="54"/>
        <v/>
      </c>
      <c r="H707" s="293"/>
    </row>
    <row r="708" spans="2:8" ht="20" customHeight="1" x14ac:dyDescent="0.35">
      <c r="B708" s="50" t="str">
        <f t="shared" si="50"/>
        <v/>
      </c>
      <c r="C708" s="55" t="str" cm="1">
        <f t="array" ref="C708">IF(ROW()-ROW(B$27)+1 &gt; $D$19, "",
_xlfn.SWITCH($D$15,
  "Monthly", EDATE($D$16, ROW()-ROW(B$27)),
  "Quarterly", EDATE($D$16, 3*(ROW()-ROW(B$27))),
  "Annually", EDATE($D$16, 12*(ROW()-ROW(B$27))),
  "Semi monthly", $D$16 + (ROW()-ROW(B$27))*15,
  "Bi weekly", $D$16 + (ROW()-ROW(B$27))*14,
  $D$16 + (ROW()-ROW(B$27))*30
))</f>
        <v/>
      </c>
      <c r="D708" s="52" t="str">
        <f t="shared" si="51"/>
        <v/>
      </c>
      <c r="E708" s="52" t="str">
        <f t="shared" si="52"/>
        <v/>
      </c>
      <c r="F708" s="52" t="str">
        <f t="shared" si="53"/>
        <v/>
      </c>
      <c r="G708" s="293" t="str">
        <f t="shared" si="54"/>
        <v/>
      </c>
      <c r="H708" s="293"/>
    </row>
    <row r="709" spans="2:8" ht="20" customHeight="1" x14ac:dyDescent="0.35">
      <c r="B709" s="50" t="str">
        <f t="shared" si="50"/>
        <v/>
      </c>
      <c r="C709" s="55" t="str" cm="1">
        <f t="array" ref="C709">IF(ROW()-ROW(B$27)+1 &gt; $D$19, "",
_xlfn.SWITCH($D$15,
  "Monthly", EDATE($D$16, ROW()-ROW(B$27)),
  "Quarterly", EDATE($D$16, 3*(ROW()-ROW(B$27))),
  "Annually", EDATE($D$16, 12*(ROW()-ROW(B$27))),
  "Semi monthly", $D$16 + (ROW()-ROW(B$27))*15,
  "Bi weekly", $D$16 + (ROW()-ROW(B$27))*14,
  $D$16 + (ROW()-ROW(B$27))*30
))</f>
        <v/>
      </c>
      <c r="D709" s="52" t="str">
        <f t="shared" si="51"/>
        <v/>
      </c>
      <c r="E709" s="52" t="str">
        <f t="shared" si="52"/>
        <v/>
      </c>
      <c r="F709" s="52" t="str">
        <f t="shared" si="53"/>
        <v/>
      </c>
      <c r="G709" s="293" t="str">
        <f t="shared" si="54"/>
        <v/>
      </c>
      <c r="H709" s="293"/>
    </row>
    <row r="710" spans="2:8" ht="20" customHeight="1" x14ac:dyDescent="0.35">
      <c r="B710" s="50" t="str">
        <f t="shared" si="50"/>
        <v/>
      </c>
      <c r="C710" s="55" t="str" cm="1">
        <f t="array" ref="C710">IF(ROW()-ROW(B$27)+1 &gt; $D$19, "",
_xlfn.SWITCH($D$15,
  "Monthly", EDATE($D$16, ROW()-ROW(B$27)),
  "Quarterly", EDATE($D$16, 3*(ROW()-ROW(B$27))),
  "Annually", EDATE($D$16, 12*(ROW()-ROW(B$27))),
  "Semi monthly", $D$16 + (ROW()-ROW(B$27))*15,
  "Bi weekly", $D$16 + (ROW()-ROW(B$27))*14,
  $D$16 + (ROW()-ROW(B$27))*30
))</f>
        <v/>
      </c>
      <c r="D710" s="52" t="str">
        <f t="shared" si="51"/>
        <v/>
      </c>
      <c r="E710" s="52" t="str">
        <f t="shared" si="52"/>
        <v/>
      </c>
      <c r="F710" s="52" t="str">
        <f t="shared" si="53"/>
        <v/>
      </c>
      <c r="G710" s="293" t="str">
        <f t="shared" si="54"/>
        <v/>
      </c>
      <c r="H710" s="293"/>
    </row>
    <row r="711" spans="2:8" ht="20" customHeight="1" x14ac:dyDescent="0.35">
      <c r="B711" s="50" t="str">
        <f t="shared" si="50"/>
        <v/>
      </c>
      <c r="C711" s="55" t="str" cm="1">
        <f t="array" ref="C711">IF(ROW()-ROW(B$27)+1 &gt; $D$19, "",
_xlfn.SWITCH($D$15,
  "Monthly", EDATE($D$16, ROW()-ROW(B$27)),
  "Quarterly", EDATE($D$16, 3*(ROW()-ROW(B$27))),
  "Annually", EDATE($D$16, 12*(ROW()-ROW(B$27))),
  "Semi monthly", $D$16 + (ROW()-ROW(B$27))*15,
  "Bi weekly", $D$16 + (ROW()-ROW(B$27))*14,
  $D$16 + (ROW()-ROW(B$27))*30
))</f>
        <v/>
      </c>
      <c r="D711" s="52" t="str">
        <f t="shared" si="51"/>
        <v/>
      </c>
      <c r="E711" s="52" t="str">
        <f t="shared" si="52"/>
        <v/>
      </c>
      <c r="F711" s="52" t="str">
        <f t="shared" si="53"/>
        <v/>
      </c>
      <c r="G711" s="293" t="str">
        <f t="shared" si="54"/>
        <v/>
      </c>
      <c r="H711" s="293"/>
    </row>
    <row r="712" spans="2:8" ht="20" customHeight="1" x14ac:dyDescent="0.35">
      <c r="B712" s="50" t="str">
        <f t="shared" si="50"/>
        <v/>
      </c>
      <c r="C712" s="55" t="str" cm="1">
        <f t="array" ref="C712">IF(ROW()-ROW(B$27)+1 &gt; $D$19, "",
_xlfn.SWITCH($D$15,
  "Monthly", EDATE($D$16, ROW()-ROW(B$27)),
  "Quarterly", EDATE($D$16, 3*(ROW()-ROW(B$27))),
  "Annually", EDATE($D$16, 12*(ROW()-ROW(B$27))),
  "Semi monthly", $D$16 + (ROW()-ROW(B$27))*15,
  "Bi weekly", $D$16 + (ROW()-ROW(B$27))*14,
  $D$16 + (ROW()-ROW(B$27))*30
))</f>
        <v/>
      </c>
      <c r="D712" s="52" t="str">
        <f t="shared" si="51"/>
        <v/>
      </c>
      <c r="E712" s="52" t="str">
        <f t="shared" si="52"/>
        <v/>
      </c>
      <c r="F712" s="52" t="str">
        <f t="shared" si="53"/>
        <v/>
      </c>
      <c r="G712" s="293" t="str">
        <f t="shared" si="54"/>
        <v/>
      </c>
      <c r="H712" s="293"/>
    </row>
    <row r="713" spans="2:8" ht="20" customHeight="1" x14ac:dyDescent="0.35">
      <c r="B713" s="50" t="str">
        <f t="shared" si="50"/>
        <v/>
      </c>
      <c r="C713" s="55" t="str" cm="1">
        <f t="array" ref="C713">IF(ROW()-ROW(B$27)+1 &gt; $D$19, "",
_xlfn.SWITCH($D$15,
  "Monthly", EDATE($D$16, ROW()-ROW(B$27)),
  "Quarterly", EDATE($D$16, 3*(ROW()-ROW(B$27))),
  "Annually", EDATE($D$16, 12*(ROW()-ROW(B$27))),
  "Semi monthly", $D$16 + (ROW()-ROW(B$27))*15,
  "Bi weekly", $D$16 + (ROW()-ROW(B$27))*14,
  $D$16 + (ROW()-ROW(B$27))*30
))</f>
        <v/>
      </c>
      <c r="D713" s="52" t="str">
        <f t="shared" si="51"/>
        <v/>
      </c>
      <c r="E713" s="52" t="str">
        <f t="shared" si="52"/>
        <v/>
      </c>
      <c r="F713" s="52" t="str">
        <f t="shared" si="53"/>
        <v/>
      </c>
      <c r="G713" s="293" t="str">
        <f t="shared" si="54"/>
        <v/>
      </c>
      <c r="H713" s="293"/>
    </row>
    <row r="714" spans="2:8" ht="20" customHeight="1" x14ac:dyDescent="0.35">
      <c r="B714" s="50" t="str">
        <f t="shared" si="50"/>
        <v/>
      </c>
      <c r="C714" s="55" t="str" cm="1">
        <f t="array" ref="C714">IF(ROW()-ROW(B$27)+1 &gt; $D$19, "",
_xlfn.SWITCH($D$15,
  "Monthly", EDATE($D$16, ROW()-ROW(B$27)),
  "Quarterly", EDATE($D$16, 3*(ROW()-ROW(B$27))),
  "Annually", EDATE($D$16, 12*(ROW()-ROW(B$27))),
  "Semi monthly", $D$16 + (ROW()-ROW(B$27))*15,
  "Bi weekly", $D$16 + (ROW()-ROW(B$27))*14,
  $D$16 + (ROW()-ROW(B$27))*30
))</f>
        <v/>
      </c>
      <c r="D714" s="52" t="str">
        <f t="shared" si="51"/>
        <v/>
      </c>
      <c r="E714" s="52" t="str">
        <f t="shared" si="52"/>
        <v/>
      </c>
      <c r="F714" s="52" t="str">
        <f t="shared" si="53"/>
        <v/>
      </c>
      <c r="G714" s="293" t="str">
        <f t="shared" si="54"/>
        <v/>
      </c>
      <c r="H714" s="293"/>
    </row>
    <row r="715" spans="2:8" ht="20" customHeight="1" x14ac:dyDescent="0.35">
      <c r="B715" s="50" t="str">
        <f t="shared" si="50"/>
        <v/>
      </c>
      <c r="C715" s="55" t="str" cm="1">
        <f t="array" ref="C715">IF(ROW()-ROW(B$27)+1 &gt; $D$19, "",
_xlfn.SWITCH($D$15,
  "Monthly", EDATE($D$16, ROW()-ROW(B$27)),
  "Quarterly", EDATE($D$16, 3*(ROW()-ROW(B$27))),
  "Annually", EDATE($D$16, 12*(ROW()-ROW(B$27))),
  "Semi monthly", $D$16 + (ROW()-ROW(B$27))*15,
  "Bi weekly", $D$16 + (ROW()-ROW(B$27))*14,
  $D$16 + (ROW()-ROW(B$27))*30
))</f>
        <v/>
      </c>
      <c r="D715" s="52" t="str">
        <f t="shared" si="51"/>
        <v/>
      </c>
      <c r="E715" s="52" t="str">
        <f t="shared" si="52"/>
        <v/>
      </c>
      <c r="F715" s="52" t="str">
        <f t="shared" si="53"/>
        <v/>
      </c>
      <c r="G715" s="293" t="str">
        <f t="shared" si="54"/>
        <v/>
      </c>
      <c r="H715" s="293"/>
    </row>
    <row r="716" spans="2:8" ht="20" customHeight="1" x14ac:dyDescent="0.35">
      <c r="B716" s="50" t="str">
        <f t="shared" si="50"/>
        <v/>
      </c>
      <c r="C716" s="55" t="str" cm="1">
        <f t="array" ref="C716">IF(ROW()-ROW(B$27)+1 &gt; $D$19, "",
_xlfn.SWITCH($D$15,
  "Monthly", EDATE($D$16, ROW()-ROW(B$27)),
  "Quarterly", EDATE($D$16, 3*(ROW()-ROW(B$27))),
  "Annually", EDATE($D$16, 12*(ROW()-ROW(B$27))),
  "Semi monthly", $D$16 + (ROW()-ROW(B$27))*15,
  "Bi weekly", $D$16 + (ROW()-ROW(B$27))*14,
  $D$16 + (ROW()-ROW(B$27))*30
))</f>
        <v/>
      </c>
      <c r="D716" s="52" t="str">
        <f t="shared" si="51"/>
        <v/>
      </c>
      <c r="E716" s="52" t="str">
        <f t="shared" si="52"/>
        <v/>
      </c>
      <c r="F716" s="52" t="str">
        <f t="shared" si="53"/>
        <v/>
      </c>
      <c r="G716" s="293" t="str">
        <f t="shared" si="54"/>
        <v/>
      </c>
      <c r="H716" s="293"/>
    </row>
    <row r="717" spans="2:8" ht="20" customHeight="1" x14ac:dyDescent="0.35">
      <c r="B717" s="50" t="str">
        <f t="shared" si="50"/>
        <v/>
      </c>
      <c r="C717" s="55" t="str" cm="1">
        <f t="array" ref="C717">IF(ROW()-ROW(B$27)+1 &gt; $D$19, "",
_xlfn.SWITCH($D$15,
  "Monthly", EDATE($D$16, ROW()-ROW(B$27)),
  "Quarterly", EDATE($D$16, 3*(ROW()-ROW(B$27))),
  "Annually", EDATE($D$16, 12*(ROW()-ROW(B$27))),
  "Semi monthly", $D$16 + (ROW()-ROW(B$27))*15,
  "Bi weekly", $D$16 + (ROW()-ROW(B$27))*14,
  $D$16 + (ROW()-ROW(B$27))*30
))</f>
        <v/>
      </c>
      <c r="D717" s="52" t="str">
        <f t="shared" si="51"/>
        <v/>
      </c>
      <c r="E717" s="52" t="str">
        <f t="shared" si="52"/>
        <v/>
      </c>
      <c r="F717" s="52" t="str">
        <f t="shared" si="53"/>
        <v/>
      </c>
      <c r="G717" s="293" t="str">
        <f t="shared" si="54"/>
        <v/>
      </c>
      <c r="H717" s="293"/>
    </row>
    <row r="718" spans="2:8" ht="20" customHeight="1" x14ac:dyDescent="0.35">
      <c r="B718" s="50" t="str">
        <f t="shared" si="50"/>
        <v/>
      </c>
      <c r="C718" s="55" t="str" cm="1">
        <f t="array" ref="C718">IF(ROW()-ROW(B$27)+1 &gt; $D$19, "",
_xlfn.SWITCH($D$15,
  "Monthly", EDATE($D$16, ROW()-ROW(B$27)),
  "Quarterly", EDATE($D$16, 3*(ROW()-ROW(B$27))),
  "Annually", EDATE($D$16, 12*(ROW()-ROW(B$27))),
  "Semi monthly", $D$16 + (ROW()-ROW(B$27))*15,
  "Bi weekly", $D$16 + (ROW()-ROW(B$27))*14,
  $D$16 + (ROW()-ROW(B$27))*30
))</f>
        <v/>
      </c>
      <c r="D718" s="52" t="str">
        <f t="shared" si="51"/>
        <v/>
      </c>
      <c r="E718" s="52" t="str">
        <f t="shared" si="52"/>
        <v/>
      </c>
      <c r="F718" s="52" t="str">
        <f t="shared" si="53"/>
        <v/>
      </c>
      <c r="G718" s="293" t="str">
        <f t="shared" si="54"/>
        <v/>
      </c>
      <c r="H718" s="293"/>
    </row>
    <row r="719" spans="2:8" ht="20" customHeight="1" x14ac:dyDescent="0.35">
      <c r="B719" s="50" t="str">
        <f t="shared" si="50"/>
        <v/>
      </c>
      <c r="C719" s="55" t="str" cm="1">
        <f t="array" ref="C719">IF(ROW()-ROW(B$27)+1 &gt; $D$19, "",
_xlfn.SWITCH($D$15,
  "Monthly", EDATE($D$16, ROW()-ROW(B$27)),
  "Quarterly", EDATE($D$16, 3*(ROW()-ROW(B$27))),
  "Annually", EDATE($D$16, 12*(ROW()-ROW(B$27))),
  "Semi monthly", $D$16 + (ROW()-ROW(B$27))*15,
  "Bi weekly", $D$16 + (ROW()-ROW(B$27))*14,
  $D$16 + (ROW()-ROW(B$27))*30
))</f>
        <v/>
      </c>
      <c r="D719" s="52" t="str">
        <f t="shared" si="51"/>
        <v/>
      </c>
      <c r="E719" s="52" t="str">
        <f t="shared" si="52"/>
        <v/>
      </c>
      <c r="F719" s="52" t="str">
        <f t="shared" si="53"/>
        <v/>
      </c>
      <c r="G719" s="293" t="str">
        <f t="shared" si="54"/>
        <v/>
      </c>
      <c r="H719" s="293"/>
    </row>
    <row r="720" spans="2:8" ht="20" customHeight="1" x14ac:dyDescent="0.35">
      <c r="B720" s="50" t="str">
        <f t="shared" si="50"/>
        <v/>
      </c>
      <c r="C720" s="55" t="str" cm="1">
        <f t="array" ref="C720">IF(ROW()-ROW(B$27)+1 &gt; $D$19, "",
_xlfn.SWITCH($D$15,
  "Monthly", EDATE($D$16, ROW()-ROW(B$27)),
  "Quarterly", EDATE($D$16, 3*(ROW()-ROW(B$27))),
  "Annually", EDATE($D$16, 12*(ROW()-ROW(B$27))),
  "Semi monthly", $D$16 + (ROW()-ROW(B$27))*15,
  "Bi weekly", $D$16 + (ROW()-ROW(B$27))*14,
  $D$16 + (ROW()-ROW(B$27))*30
))</f>
        <v/>
      </c>
      <c r="D720" s="52" t="str">
        <f t="shared" si="51"/>
        <v/>
      </c>
      <c r="E720" s="52" t="str">
        <f t="shared" si="52"/>
        <v/>
      </c>
      <c r="F720" s="52" t="str">
        <f t="shared" si="53"/>
        <v/>
      </c>
      <c r="G720" s="293" t="str">
        <f t="shared" si="54"/>
        <v/>
      </c>
      <c r="H720" s="293"/>
    </row>
    <row r="721" spans="2:8" ht="20" customHeight="1" x14ac:dyDescent="0.35">
      <c r="B721" s="50" t="str">
        <f t="shared" si="50"/>
        <v/>
      </c>
      <c r="C721" s="55" t="str" cm="1">
        <f t="array" ref="C721">IF(ROW()-ROW(B$27)+1 &gt; $D$19, "",
_xlfn.SWITCH($D$15,
  "Monthly", EDATE($D$16, ROW()-ROW(B$27)),
  "Quarterly", EDATE($D$16, 3*(ROW()-ROW(B$27))),
  "Annually", EDATE($D$16, 12*(ROW()-ROW(B$27))),
  "Semi monthly", $D$16 + (ROW()-ROW(B$27))*15,
  "Bi weekly", $D$16 + (ROW()-ROW(B$27))*14,
  $D$16 + (ROW()-ROW(B$27))*30
))</f>
        <v/>
      </c>
      <c r="D721" s="52" t="str">
        <f t="shared" si="51"/>
        <v/>
      </c>
      <c r="E721" s="52" t="str">
        <f t="shared" si="52"/>
        <v/>
      </c>
      <c r="F721" s="52" t="str">
        <f t="shared" si="53"/>
        <v/>
      </c>
      <c r="G721" s="293" t="str">
        <f t="shared" si="54"/>
        <v/>
      </c>
      <c r="H721" s="293"/>
    </row>
    <row r="722" spans="2:8" ht="20" customHeight="1" x14ac:dyDescent="0.35">
      <c r="B722" s="50" t="str">
        <f t="shared" si="50"/>
        <v/>
      </c>
      <c r="C722" s="55" t="str" cm="1">
        <f t="array" ref="C722">IF(ROW()-ROW(B$27)+1 &gt; $D$19, "",
_xlfn.SWITCH($D$15,
  "Monthly", EDATE($D$16, ROW()-ROW(B$27)),
  "Quarterly", EDATE($D$16, 3*(ROW()-ROW(B$27))),
  "Annually", EDATE($D$16, 12*(ROW()-ROW(B$27))),
  "Semi monthly", $D$16 + (ROW()-ROW(B$27))*15,
  "Bi weekly", $D$16 + (ROW()-ROW(B$27))*14,
  $D$16 + (ROW()-ROW(B$27))*30
))</f>
        <v/>
      </c>
      <c r="D722" s="52" t="str">
        <f t="shared" si="51"/>
        <v/>
      </c>
      <c r="E722" s="52" t="str">
        <f t="shared" si="52"/>
        <v/>
      </c>
      <c r="F722" s="52" t="str">
        <f t="shared" si="53"/>
        <v/>
      </c>
      <c r="G722" s="293" t="str">
        <f t="shared" si="54"/>
        <v/>
      </c>
      <c r="H722" s="293"/>
    </row>
    <row r="723" spans="2:8" ht="20" customHeight="1" x14ac:dyDescent="0.35">
      <c r="B723" s="50" t="str">
        <f t="shared" si="50"/>
        <v/>
      </c>
      <c r="C723" s="55" t="str" cm="1">
        <f t="array" ref="C723">IF(ROW()-ROW(B$27)+1 &gt; $D$19, "",
_xlfn.SWITCH($D$15,
  "Monthly", EDATE($D$16, ROW()-ROW(B$27)),
  "Quarterly", EDATE($D$16, 3*(ROW()-ROW(B$27))),
  "Annually", EDATE($D$16, 12*(ROW()-ROW(B$27))),
  "Semi monthly", $D$16 + (ROW()-ROW(B$27))*15,
  "Bi weekly", $D$16 + (ROW()-ROW(B$27))*14,
  $D$16 + (ROW()-ROW(B$27))*30
))</f>
        <v/>
      </c>
      <c r="D723" s="52" t="str">
        <f t="shared" si="51"/>
        <v/>
      </c>
      <c r="E723" s="52" t="str">
        <f t="shared" si="52"/>
        <v/>
      </c>
      <c r="F723" s="52" t="str">
        <f t="shared" si="53"/>
        <v/>
      </c>
      <c r="G723" s="293" t="str">
        <f t="shared" si="54"/>
        <v/>
      </c>
      <c r="H723" s="293"/>
    </row>
    <row r="724" spans="2:8" ht="20" customHeight="1" x14ac:dyDescent="0.35">
      <c r="B724" s="50" t="str">
        <f t="shared" si="50"/>
        <v/>
      </c>
      <c r="C724" s="55" t="str" cm="1">
        <f t="array" ref="C724">IF(ROW()-ROW(B$27)+1 &gt; $D$19, "",
_xlfn.SWITCH($D$15,
  "Monthly", EDATE($D$16, ROW()-ROW(B$27)),
  "Quarterly", EDATE($D$16, 3*(ROW()-ROW(B$27))),
  "Annually", EDATE($D$16, 12*(ROW()-ROW(B$27))),
  "Semi monthly", $D$16 + (ROW()-ROW(B$27))*15,
  "Bi weekly", $D$16 + (ROW()-ROW(B$27))*14,
  $D$16 + (ROW()-ROW(B$27))*30
))</f>
        <v/>
      </c>
      <c r="D724" s="52" t="str">
        <f t="shared" si="51"/>
        <v/>
      </c>
      <c r="E724" s="52" t="str">
        <f t="shared" si="52"/>
        <v/>
      </c>
      <c r="F724" s="52" t="str">
        <f t="shared" si="53"/>
        <v/>
      </c>
      <c r="G724" s="293" t="str">
        <f t="shared" si="54"/>
        <v/>
      </c>
      <c r="H724" s="293"/>
    </row>
    <row r="725" spans="2:8" ht="20" customHeight="1" x14ac:dyDescent="0.35">
      <c r="B725" s="50" t="str">
        <f t="shared" si="50"/>
        <v/>
      </c>
      <c r="C725" s="55" t="str" cm="1">
        <f t="array" ref="C725">IF(ROW()-ROW(B$27)+1 &gt; $D$19, "",
_xlfn.SWITCH($D$15,
  "Monthly", EDATE($D$16, ROW()-ROW(B$27)),
  "Quarterly", EDATE($D$16, 3*(ROW()-ROW(B$27))),
  "Annually", EDATE($D$16, 12*(ROW()-ROW(B$27))),
  "Semi monthly", $D$16 + (ROW()-ROW(B$27))*15,
  "Bi weekly", $D$16 + (ROW()-ROW(B$27))*14,
  $D$16 + (ROW()-ROW(B$27))*30
))</f>
        <v/>
      </c>
      <c r="D725" s="52" t="str">
        <f t="shared" si="51"/>
        <v/>
      </c>
      <c r="E725" s="52" t="str">
        <f t="shared" si="52"/>
        <v/>
      </c>
      <c r="F725" s="52" t="str">
        <f t="shared" si="53"/>
        <v/>
      </c>
      <c r="G725" s="293" t="str">
        <f t="shared" si="54"/>
        <v/>
      </c>
      <c r="H725" s="293"/>
    </row>
    <row r="726" spans="2:8" ht="20" customHeight="1" x14ac:dyDescent="0.35">
      <c r="B726" s="50" t="str">
        <f t="shared" si="50"/>
        <v/>
      </c>
      <c r="C726" s="55" t="str" cm="1">
        <f t="array" ref="C726">IF(ROW()-ROW(B$27)+1 &gt; $D$19, "",
_xlfn.SWITCH($D$15,
  "Monthly", EDATE($D$16, ROW()-ROW(B$27)),
  "Quarterly", EDATE($D$16, 3*(ROW()-ROW(B$27))),
  "Annually", EDATE($D$16, 12*(ROW()-ROW(B$27))),
  "Semi monthly", $D$16 + (ROW()-ROW(B$27))*15,
  "Bi weekly", $D$16 + (ROW()-ROW(B$27))*14,
  $D$16 + (ROW()-ROW(B$27))*30
))</f>
        <v/>
      </c>
      <c r="D726" s="52" t="str">
        <f t="shared" si="51"/>
        <v/>
      </c>
      <c r="E726" s="52" t="str">
        <f t="shared" si="52"/>
        <v/>
      </c>
      <c r="F726" s="52" t="str">
        <f t="shared" si="53"/>
        <v/>
      </c>
      <c r="G726" s="293" t="str">
        <f t="shared" si="54"/>
        <v/>
      </c>
      <c r="H726" s="293"/>
    </row>
    <row r="727" spans="2:8" ht="20" customHeight="1" x14ac:dyDescent="0.35">
      <c r="B727" s="50" t="str">
        <f t="shared" si="50"/>
        <v/>
      </c>
      <c r="C727" s="55" t="str" cm="1">
        <f t="array" ref="C727">IF(ROW()-ROW(B$27)+1 &gt; $D$19, "",
_xlfn.SWITCH($D$15,
  "Monthly", EDATE($D$16, ROW()-ROW(B$27)),
  "Quarterly", EDATE($D$16, 3*(ROW()-ROW(B$27))),
  "Annually", EDATE($D$16, 12*(ROW()-ROW(B$27))),
  "Semi monthly", $D$16 + (ROW()-ROW(B$27))*15,
  "Bi weekly", $D$16 + (ROW()-ROW(B$27))*14,
  $D$16 + (ROW()-ROW(B$27))*30
))</f>
        <v/>
      </c>
      <c r="D727" s="52" t="str">
        <f t="shared" si="51"/>
        <v/>
      </c>
      <c r="E727" s="52" t="str">
        <f t="shared" si="52"/>
        <v/>
      </c>
      <c r="F727" s="52" t="str">
        <f t="shared" si="53"/>
        <v/>
      </c>
      <c r="G727" s="293" t="str">
        <f t="shared" si="54"/>
        <v/>
      </c>
      <c r="H727" s="293"/>
    </row>
    <row r="728" spans="2:8" ht="20" customHeight="1" x14ac:dyDescent="0.35">
      <c r="B728" s="50" t="str">
        <f t="shared" si="50"/>
        <v/>
      </c>
      <c r="C728" s="55" t="str" cm="1">
        <f t="array" ref="C728">IF(ROW()-ROW(B$27)+1 &gt; $D$19, "",
_xlfn.SWITCH($D$15,
  "Monthly", EDATE($D$16, ROW()-ROW(B$27)),
  "Quarterly", EDATE($D$16, 3*(ROW()-ROW(B$27))),
  "Annually", EDATE($D$16, 12*(ROW()-ROW(B$27))),
  "Semi monthly", $D$16 + (ROW()-ROW(B$27))*15,
  "Bi weekly", $D$16 + (ROW()-ROW(B$27))*14,
  $D$16 + (ROW()-ROW(B$27))*30
))</f>
        <v/>
      </c>
      <c r="D728" s="52" t="str">
        <f t="shared" si="51"/>
        <v/>
      </c>
      <c r="E728" s="52" t="str">
        <f t="shared" si="52"/>
        <v/>
      </c>
      <c r="F728" s="52" t="str">
        <f t="shared" si="53"/>
        <v/>
      </c>
      <c r="G728" s="293" t="str">
        <f t="shared" si="54"/>
        <v/>
      </c>
      <c r="H728" s="293"/>
    </row>
    <row r="729" spans="2:8" ht="20" customHeight="1" x14ac:dyDescent="0.35">
      <c r="B729" s="50" t="str">
        <f t="shared" si="50"/>
        <v/>
      </c>
      <c r="C729" s="55" t="str" cm="1">
        <f t="array" ref="C729">IF(ROW()-ROW(B$27)+1 &gt; $D$19, "",
_xlfn.SWITCH($D$15,
  "Monthly", EDATE($D$16, ROW()-ROW(B$27)),
  "Quarterly", EDATE($D$16, 3*(ROW()-ROW(B$27))),
  "Annually", EDATE($D$16, 12*(ROW()-ROW(B$27))),
  "Semi monthly", $D$16 + (ROW()-ROW(B$27))*15,
  "Bi weekly", $D$16 + (ROW()-ROW(B$27))*14,
  $D$16 + (ROW()-ROW(B$27))*30
))</f>
        <v/>
      </c>
      <c r="D729" s="52" t="str">
        <f t="shared" si="51"/>
        <v/>
      </c>
      <c r="E729" s="52" t="str">
        <f t="shared" si="52"/>
        <v/>
      </c>
      <c r="F729" s="52" t="str">
        <f t="shared" si="53"/>
        <v/>
      </c>
      <c r="G729" s="293" t="str">
        <f t="shared" si="54"/>
        <v/>
      </c>
      <c r="H729" s="293"/>
    </row>
    <row r="730" spans="2:8" ht="20" customHeight="1" x14ac:dyDescent="0.35">
      <c r="B730" s="50" t="str">
        <f t="shared" si="50"/>
        <v/>
      </c>
      <c r="C730" s="55" t="str" cm="1">
        <f t="array" ref="C730">IF(ROW()-ROW(B$27)+1 &gt; $D$19, "",
_xlfn.SWITCH($D$15,
  "Monthly", EDATE($D$16, ROW()-ROW(B$27)),
  "Quarterly", EDATE($D$16, 3*(ROW()-ROW(B$27))),
  "Annually", EDATE($D$16, 12*(ROW()-ROW(B$27))),
  "Semi monthly", $D$16 + (ROW()-ROW(B$27))*15,
  "Bi weekly", $D$16 + (ROW()-ROW(B$27))*14,
  $D$16 + (ROW()-ROW(B$27))*30
))</f>
        <v/>
      </c>
      <c r="D730" s="52" t="str">
        <f t="shared" si="51"/>
        <v/>
      </c>
      <c r="E730" s="52" t="str">
        <f t="shared" si="52"/>
        <v/>
      </c>
      <c r="F730" s="52" t="str">
        <f t="shared" si="53"/>
        <v/>
      </c>
      <c r="G730" s="293" t="str">
        <f t="shared" si="54"/>
        <v/>
      </c>
      <c r="H730" s="293"/>
    </row>
    <row r="731" spans="2:8" ht="20" customHeight="1" x14ac:dyDescent="0.35">
      <c r="B731" s="50" t="str">
        <f t="shared" ref="B731:B794" si="55">IF(ROW()-ROW(A$27)+1 &gt; $D$19, "", ROW()-ROW(A$27)+1)</f>
        <v/>
      </c>
      <c r="C731" s="55" t="str" cm="1">
        <f t="array" ref="C731">IF(ROW()-ROW(B$27)+1 &gt; $D$19, "",
_xlfn.SWITCH($D$15,
  "Monthly", EDATE($D$16, ROW()-ROW(B$27)),
  "Quarterly", EDATE($D$16, 3*(ROW()-ROW(B$27))),
  "Annually", EDATE($D$16, 12*(ROW()-ROW(B$27))),
  "Semi monthly", $D$16 + (ROW()-ROW(B$27))*15,
  "Bi weekly", $D$16 + (ROW()-ROW(B$27))*14,
  $D$16 + (ROW()-ROW(B$27))*30
))</f>
        <v/>
      </c>
      <c r="D731" s="52" t="str">
        <f t="shared" si="51"/>
        <v/>
      </c>
      <c r="E731" s="52" t="str">
        <f t="shared" si="52"/>
        <v/>
      </c>
      <c r="F731" s="52" t="str">
        <f t="shared" si="53"/>
        <v/>
      </c>
      <c r="G731" s="293" t="str">
        <f t="shared" si="54"/>
        <v/>
      </c>
      <c r="H731" s="293"/>
    </row>
    <row r="732" spans="2:8" ht="20" customHeight="1" x14ac:dyDescent="0.35">
      <c r="B732" s="50" t="str">
        <f t="shared" si="55"/>
        <v/>
      </c>
      <c r="C732" s="55" t="str" cm="1">
        <f t="array" ref="C732">IF(ROW()-ROW(B$27)+1 &gt; $D$19, "",
_xlfn.SWITCH($D$15,
  "Monthly", EDATE($D$16, ROW()-ROW(B$27)),
  "Quarterly", EDATE($D$16, 3*(ROW()-ROW(B$27))),
  "Annually", EDATE($D$16, 12*(ROW()-ROW(B$27))),
  "Semi monthly", $D$16 + (ROW()-ROW(B$27))*15,
  "Bi weekly", $D$16 + (ROW()-ROW(B$27))*14,
  $D$16 + (ROW()-ROW(B$27))*30
))</f>
        <v/>
      </c>
      <c r="D732" s="52" t="str">
        <f t="shared" ref="D732:D795" si="56">IF(B732="","",IF($D$8="Yes",ROUND($D$21,2),$D$21))</f>
        <v/>
      </c>
      <c r="E732" s="52" t="str">
        <f t="shared" ref="E732:E795" si="57">IF(B732="","",IF($D$7="Flat",($D$12*$D$13*$D$14)/$D$19,IF($D$8="Yes",ROUND(($G731*$D$13*$D$14)/$D$19,2),($G731*$D$13*$D$14)/$D$19)))</f>
        <v/>
      </c>
      <c r="F732" s="52" t="str">
        <f t="shared" ref="F732:F795" si="58">IF($B732="","",IF($D$7="Flat",IFERROR($D$12/$D$19,0),($D732-$E732)))</f>
        <v/>
      </c>
      <c r="G732" s="293" t="str">
        <f t="shared" ref="G732:G795" si="59">IFERROR(IF(B732="","",IF($D$8="Yes",ROUND(IF(B732=$D$19,0,ROUND($G731-$F732,2)),2),IF(B732=$D$19,0,ROUND($G731-$F732,2)))),"")</f>
        <v/>
      </c>
      <c r="H732" s="293"/>
    </row>
    <row r="733" spans="2:8" ht="20" customHeight="1" x14ac:dyDescent="0.35">
      <c r="B733" s="50" t="str">
        <f t="shared" si="55"/>
        <v/>
      </c>
      <c r="C733" s="55" t="str" cm="1">
        <f t="array" ref="C733">IF(ROW()-ROW(B$27)+1 &gt; $D$19, "",
_xlfn.SWITCH($D$15,
  "Monthly", EDATE($D$16, ROW()-ROW(B$27)),
  "Quarterly", EDATE($D$16, 3*(ROW()-ROW(B$27))),
  "Annually", EDATE($D$16, 12*(ROW()-ROW(B$27))),
  "Semi monthly", $D$16 + (ROW()-ROW(B$27))*15,
  "Bi weekly", $D$16 + (ROW()-ROW(B$27))*14,
  $D$16 + (ROW()-ROW(B$27))*30
))</f>
        <v/>
      </c>
      <c r="D733" s="52" t="str">
        <f t="shared" si="56"/>
        <v/>
      </c>
      <c r="E733" s="52" t="str">
        <f t="shared" si="57"/>
        <v/>
      </c>
      <c r="F733" s="52" t="str">
        <f t="shared" si="58"/>
        <v/>
      </c>
      <c r="G733" s="293" t="str">
        <f t="shared" si="59"/>
        <v/>
      </c>
      <c r="H733" s="293"/>
    </row>
    <row r="734" spans="2:8" ht="20" customHeight="1" x14ac:dyDescent="0.35">
      <c r="B734" s="50" t="str">
        <f t="shared" si="55"/>
        <v/>
      </c>
      <c r="C734" s="55" t="str" cm="1">
        <f t="array" ref="C734">IF(ROW()-ROW(B$27)+1 &gt; $D$19, "",
_xlfn.SWITCH($D$15,
  "Monthly", EDATE($D$16, ROW()-ROW(B$27)),
  "Quarterly", EDATE($D$16, 3*(ROW()-ROW(B$27))),
  "Annually", EDATE($D$16, 12*(ROW()-ROW(B$27))),
  "Semi monthly", $D$16 + (ROW()-ROW(B$27))*15,
  "Bi weekly", $D$16 + (ROW()-ROW(B$27))*14,
  $D$16 + (ROW()-ROW(B$27))*30
))</f>
        <v/>
      </c>
      <c r="D734" s="52" t="str">
        <f t="shared" si="56"/>
        <v/>
      </c>
      <c r="E734" s="52" t="str">
        <f t="shared" si="57"/>
        <v/>
      </c>
      <c r="F734" s="52" t="str">
        <f t="shared" si="58"/>
        <v/>
      </c>
      <c r="G734" s="293" t="str">
        <f t="shared" si="59"/>
        <v/>
      </c>
      <c r="H734" s="293"/>
    </row>
    <row r="735" spans="2:8" ht="20" customHeight="1" x14ac:dyDescent="0.35">
      <c r="B735" s="50" t="str">
        <f t="shared" si="55"/>
        <v/>
      </c>
      <c r="C735" s="55" t="str" cm="1">
        <f t="array" ref="C735">IF(ROW()-ROW(B$27)+1 &gt; $D$19, "",
_xlfn.SWITCH($D$15,
  "Monthly", EDATE($D$16, ROW()-ROW(B$27)),
  "Quarterly", EDATE($D$16, 3*(ROW()-ROW(B$27))),
  "Annually", EDATE($D$16, 12*(ROW()-ROW(B$27))),
  "Semi monthly", $D$16 + (ROW()-ROW(B$27))*15,
  "Bi weekly", $D$16 + (ROW()-ROW(B$27))*14,
  $D$16 + (ROW()-ROW(B$27))*30
))</f>
        <v/>
      </c>
      <c r="D735" s="52" t="str">
        <f t="shared" si="56"/>
        <v/>
      </c>
      <c r="E735" s="52" t="str">
        <f t="shared" si="57"/>
        <v/>
      </c>
      <c r="F735" s="52" t="str">
        <f t="shared" si="58"/>
        <v/>
      </c>
      <c r="G735" s="293" t="str">
        <f t="shared" si="59"/>
        <v/>
      </c>
      <c r="H735" s="293"/>
    </row>
    <row r="736" spans="2:8" ht="20" customHeight="1" x14ac:dyDescent="0.35">
      <c r="B736" s="50" t="str">
        <f t="shared" si="55"/>
        <v/>
      </c>
      <c r="C736" s="55" t="str" cm="1">
        <f t="array" ref="C736">IF(ROW()-ROW(B$27)+1 &gt; $D$19, "",
_xlfn.SWITCH($D$15,
  "Monthly", EDATE($D$16, ROW()-ROW(B$27)),
  "Quarterly", EDATE($D$16, 3*(ROW()-ROW(B$27))),
  "Annually", EDATE($D$16, 12*(ROW()-ROW(B$27))),
  "Semi monthly", $D$16 + (ROW()-ROW(B$27))*15,
  "Bi weekly", $D$16 + (ROW()-ROW(B$27))*14,
  $D$16 + (ROW()-ROW(B$27))*30
))</f>
        <v/>
      </c>
      <c r="D736" s="52" t="str">
        <f t="shared" si="56"/>
        <v/>
      </c>
      <c r="E736" s="52" t="str">
        <f t="shared" si="57"/>
        <v/>
      </c>
      <c r="F736" s="52" t="str">
        <f t="shared" si="58"/>
        <v/>
      </c>
      <c r="G736" s="293" t="str">
        <f t="shared" si="59"/>
        <v/>
      </c>
      <c r="H736" s="293"/>
    </row>
    <row r="737" spans="2:8" ht="20" customHeight="1" x14ac:dyDescent="0.35">
      <c r="B737" s="50" t="str">
        <f t="shared" si="55"/>
        <v/>
      </c>
      <c r="C737" s="55" t="str" cm="1">
        <f t="array" ref="C737">IF(ROW()-ROW(B$27)+1 &gt; $D$19, "",
_xlfn.SWITCH($D$15,
  "Monthly", EDATE($D$16, ROW()-ROW(B$27)),
  "Quarterly", EDATE($D$16, 3*(ROW()-ROW(B$27))),
  "Annually", EDATE($D$16, 12*(ROW()-ROW(B$27))),
  "Semi monthly", $D$16 + (ROW()-ROW(B$27))*15,
  "Bi weekly", $D$16 + (ROW()-ROW(B$27))*14,
  $D$16 + (ROW()-ROW(B$27))*30
))</f>
        <v/>
      </c>
      <c r="D737" s="52" t="str">
        <f t="shared" si="56"/>
        <v/>
      </c>
      <c r="E737" s="52" t="str">
        <f t="shared" si="57"/>
        <v/>
      </c>
      <c r="F737" s="52" t="str">
        <f t="shared" si="58"/>
        <v/>
      </c>
      <c r="G737" s="293" t="str">
        <f t="shared" si="59"/>
        <v/>
      </c>
      <c r="H737" s="293"/>
    </row>
    <row r="738" spans="2:8" ht="20" customHeight="1" x14ac:dyDescent="0.35">
      <c r="B738" s="50" t="str">
        <f t="shared" si="55"/>
        <v/>
      </c>
      <c r="C738" s="55" t="str" cm="1">
        <f t="array" ref="C738">IF(ROW()-ROW(B$27)+1 &gt; $D$19, "",
_xlfn.SWITCH($D$15,
  "Monthly", EDATE($D$16, ROW()-ROW(B$27)),
  "Quarterly", EDATE($D$16, 3*(ROW()-ROW(B$27))),
  "Annually", EDATE($D$16, 12*(ROW()-ROW(B$27))),
  "Semi monthly", $D$16 + (ROW()-ROW(B$27))*15,
  "Bi weekly", $D$16 + (ROW()-ROW(B$27))*14,
  $D$16 + (ROW()-ROW(B$27))*30
))</f>
        <v/>
      </c>
      <c r="D738" s="52" t="str">
        <f t="shared" si="56"/>
        <v/>
      </c>
      <c r="E738" s="52" t="str">
        <f t="shared" si="57"/>
        <v/>
      </c>
      <c r="F738" s="52" t="str">
        <f t="shared" si="58"/>
        <v/>
      </c>
      <c r="G738" s="293" t="str">
        <f t="shared" si="59"/>
        <v/>
      </c>
      <c r="H738" s="293"/>
    </row>
    <row r="739" spans="2:8" ht="20" customHeight="1" x14ac:dyDescent="0.35">
      <c r="B739" s="50" t="str">
        <f t="shared" si="55"/>
        <v/>
      </c>
      <c r="C739" s="55" t="str" cm="1">
        <f t="array" ref="C739">IF(ROW()-ROW(B$27)+1 &gt; $D$19, "",
_xlfn.SWITCH($D$15,
  "Monthly", EDATE($D$16, ROW()-ROW(B$27)),
  "Quarterly", EDATE($D$16, 3*(ROW()-ROW(B$27))),
  "Annually", EDATE($D$16, 12*(ROW()-ROW(B$27))),
  "Semi monthly", $D$16 + (ROW()-ROW(B$27))*15,
  "Bi weekly", $D$16 + (ROW()-ROW(B$27))*14,
  $D$16 + (ROW()-ROW(B$27))*30
))</f>
        <v/>
      </c>
      <c r="D739" s="52" t="str">
        <f t="shared" si="56"/>
        <v/>
      </c>
      <c r="E739" s="52" t="str">
        <f t="shared" si="57"/>
        <v/>
      </c>
      <c r="F739" s="52" t="str">
        <f t="shared" si="58"/>
        <v/>
      </c>
      <c r="G739" s="293" t="str">
        <f t="shared" si="59"/>
        <v/>
      </c>
      <c r="H739" s="293"/>
    </row>
    <row r="740" spans="2:8" ht="20" customHeight="1" x14ac:dyDescent="0.35">
      <c r="B740" s="50" t="str">
        <f t="shared" si="55"/>
        <v/>
      </c>
      <c r="C740" s="55" t="str" cm="1">
        <f t="array" ref="C740">IF(ROW()-ROW(B$27)+1 &gt; $D$19, "",
_xlfn.SWITCH($D$15,
  "Monthly", EDATE($D$16, ROW()-ROW(B$27)),
  "Quarterly", EDATE($D$16, 3*(ROW()-ROW(B$27))),
  "Annually", EDATE($D$16, 12*(ROW()-ROW(B$27))),
  "Semi monthly", $D$16 + (ROW()-ROW(B$27))*15,
  "Bi weekly", $D$16 + (ROW()-ROW(B$27))*14,
  $D$16 + (ROW()-ROW(B$27))*30
))</f>
        <v/>
      </c>
      <c r="D740" s="52" t="str">
        <f t="shared" si="56"/>
        <v/>
      </c>
      <c r="E740" s="52" t="str">
        <f t="shared" si="57"/>
        <v/>
      </c>
      <c r="F740" s="52" t="str">
        <f t="shared" si="58"/>
        <v/>
      </c>
      <c r="G740" s="293" t="str">
        <f t="shared" si="59"/>
        <v/>
      </c>
      <c r="H740" s="293"/>
    </row>
    <row r="741" spans="2:8" ht="20" customHeight="1" x14ac:dyDescent="0.35">
      <c r="B741" s="50" t="str">
        <f t="shared" si="55"/>
        <v/>
      </c>
      <c r="C741" s="55" t="str" cm="1">
        <f t="array" ref="C741">IF(ROW()-ROW(B$27)+1 &gt; $D$19, "",
_xlfn.SWITCH($D$15,
  "Monthly", EDATE($D$16, ROW()-ROW(B$27)),
  "Quarterly", EDATE($D$16, 3*(ROW()-ROW(B$27))),
  "Annually", EDATE($D$16, 12*(ROW()-ROW(B$27))),
  "Semi monthly", $D$16 + (ROW()-ROW(B$27))*15,
  "Bi weekly", $D$16 + (ROW()-ROW(B$27))*14,
  $D$16 + (ROW()-ROW(B$27))*30
))</f>
        <v/>
      </c>
      <c r="D741" s="52" t="str">
        <f t="shared" si="56"/>
        <v/>
      </c>
      <c r="E741" s="52" t="str">
        <f t="shared" si="57"/>
        <v/>
      </c>
      <c r="F741" s="52" t="str">
        <f t="shared" si="58"/>
        <v/>
      </c>
      <c r="G741" s="293" t="str">
        <f t="shared" si="59"/>
        <v/>
      </c>
      <c r="H741" s="293"/>
    </row>
    <row r="742" spans="2:8" ht="20" customHeight="1" x14ac:dyDescent="0.35">
      <c r="B742" s="50" t="str">
        <f t="shared" si="55"/>
        <v/>
      </c>
      <c r="C742" s="55" t="str" cm="1">
        <f t="array" ref="C742">IF(ROW()-ROW(B$27)+1 &gt; $D$19, "",
_xlfn.SWITCH($D$15,
  "Monthly", EDATE($D$16, ROW()-ROW(B$27)),
  "Quarterly", EDATE($D$16, 3*(ROW()-ROW(B$27))),
  "Annually", EDATE($D$16, 12*(ROW()-ROW(B$27))),
  "Semi monthly", $D$16 + (ROW()-ROW(B$27))*15,
  "Bi weekly", $D$16 + (ROW()-ROW(B$27))*14,
  $D$16 + (ROW()-ROW(B$27))*30
))</f>
        <v/>
      </c>
      <c r="D742" s="52" t="str">
        <f t="shared" si="56"/>
        <v/>
      </c>
      <c r="E742" s="52" t="str">
        <f t="shared" si="57"/>
        <v/>
      </c>
      <c r="F742" s="52" t="str">
        <f t="shared" si="58"/>
        <v/>
      </c>
      <c r="G742" s="293" t="str">
        <f t="shared" si="59"/>
        <v/>
      </c>
      <c r="H742" s="293"/>
    </row>
    <row r="743" spans="2:8" ht="20" customHeight="1" x14ac:dyDescent="0.35">
      <c r="B743" s="50" t="str">
        <f t="shared" si="55"/>
        <v/>
      </c>
      <c r="C743" s="55" t="str" cm="1">
        <f t="array" ref="C743">IF(ROW()-ROW(B$27)+1 &gt; $D$19, "",
_xlfn.SWITCH($D$15,
  "Monthly", EDATE($D$16, ROW()-ROW(B$27)),
  "Quarterly", EDATE($D$16, 3*(ROW()-ROW(B$27))),
  "Annually", EDATE($D$16, 12*(ROW()-ROW(B$27))),
  "Semi monthly", $D$16 + (ROW()-ROW(B$27))*15,
  "Bi weekly", $D$16 + (ROW()-ROW(B$27))*14,
  $D$16 + (ROW()-ROW(B$27))*30
))</f>
        <v/>
      </c>
      <c r="D743" s="52" t="str">
        <f t="shared" si="56"/>
        <v/>
      </c>
      <c r="E743" s="52" t="str">
        <f t="shared" si="57"/>
        <v/>
      </c>
      <c r="F743" s="52" t="str">
        <f t="shared" si="58"/>
        <v/>
      </c>
      <c r="G743" s="293" t="str">
        <f t="shared" si="59"/>
        <v/>
      </c>
      <c r="H743" s="293"/>
    </row>
    <row r="744" spans="2:8" ht="20" customHeight="1" x14ac:dyDescent="0.35">
      <c r="B744" s="50" t="str">
        <f t="shared" si="55"/>
        <v/>
      </c>
      <c r="C744" s="55" t="str" cm="1">
        <f t="array" ref="C744">IF(ROW()-ROW(B$27)+1 &gt; $D$19, "",
_xlfn.SWITCH($D$15,
  "Monthly", EDATE($D$16, ROW()-ROW(B$27)),
  "Quarterly", EDATE($D$16, 3*(ROW()-ROW(B$27))),
  "Annually", EDATE($D$16, 12*(ROW()-ROW(B$27))),
  "Semi monthly", $D$16 + (ROW()-ROW(B$27))*15,
  "Bi weekly", $D$16 + (ROW()-ROW(B$27))*14,
  $D$16 + (ROW()-ROW(B$27))*30
))</f>
        <v/>
      </c>
      <c r="D744" s="52" t="str">
        <f t="shared" si="56"/>
        <v/>
      </c>
      <c r="E744" s="52" t="str">
        <f t="shared" si="57"/>
        <v/>
      </c>
      <c r="F744" s="52" t="str">
        <f t="shared" si="58"/>
        <v/>
      </c>
      <c r="G744" s="293" t="str">
        <f t="shared" si="59"/>
        <v/>
      </c>
      <c r="H744" s="293"/>
    </row>
    <row r="745" spans="2:8" ht="20" customHeight="1" x14ac:dyDescent="0.35">
      <c r="B745" s="50" t="str">
        <f t="shared" si="55"/>
        <v/>
      </c>
      <c r="C745" s="55" t="str" cm="1">
        <f t="array" ref="C745">IF(ROW()-ROW(B$27)+1 &gt; $D$19, "",
_xlfn.SWITCH($D$15,
  "Monthly", EDATE($D$16, ROW()-ROW(B$27)),
  "Quarterly", EDATE($D$16, 3*(ROW()-ROW(B$27))),
  "Annually", EDATE($D$16, 12*(ROW()-ROW(B$27))),
  "Semi monthly", $D$16 + (ROW()-ROW(B$27))*15,
  "Bi weekly", $D$16 + (ROW()-ROW(B$27))*14,
  $D$16 + (ROW()-ROW(B$27))*30
))</f>
        <v/>
      </c>
      <c r="D745" s="52" t="str">
        <f t="shared" si="56"/>
        <v/>
      </c>
      <c r="E745" s="52" t="str">
        <f t="shared" si="57"/>
        <v/>
      </c>
      <c r="F745" s="52" t="str">
        <f t="shared" si="58"/>
        <v/>
      </c>
      <c r="G745" s="293" t="str">
        <f t="shared" si="59"/>
        <v/>
      </c>
      <c r="H745" s="293"/>
    </row>
    <row r="746" spans="2:8" ht="20" customHeight="1" x14ac:dyDescent="0.35">
      <c r="B746" s="50" t="str">
        <f t="shared" si="55"/>
        <v/>
      </c>
      <c r="C746" s="55" t="str" cm="1">
        <f t="array" ref="C746">IF(ROW()-ROW(B$27)+1 &gt; $D$19, "",
_xlfn.SWITCH($D$15,
  "Monthly", EDATE($D$16, ROW()-ROW(B$27)),
  "Quarterly", EDATE($D$16, 3*(ROW()-ROW(B$27))),
  "Annually", EDATE($D$16, 12*(ROW()-ROW(B$27))),
  "Semi monthly", $D$16 + (ROW()-ROW(B$27))*15,
  "Bi weekly", $D$16 + (ROW()-ROW(B$27))*14,
  $D$16 + (ROW()-ROW(B$27))*30
))</f>
        <v/>
      </c>
      <c r="D746" s="52" t="str">
        <f t="shared" si="56"/>
        <v/>
      </c>
      <c r="E746" s="52" t="str">
        <f t="shared" si="57"/>
        <v/>
      </c>
      <c r="F746" s="52" t="str">
        <f t="shared" si="58"/>
        <v/>
      </c>
      <c r="G746" s="293" t="str">
        <f t="shared" si="59"/>
        <v/>
      </c>
      <c r="H746" s="293"/>
    </row>
    <row r="747" spans="2:8" ht="20" customHeight="1" x14ac:dyDescent="0.35">
      <c r="B747" s="50" t="str">
        <f t="shared" si="55"/>
        <v/>
      </c>
      <c r="C747" s="55" t="str" cm="1">
        <f t="array" ref="C747">IF(ROW()-ROW(B$27)+1 &gt; $D$19, "",
_xlfn.SWITCH($D$15,
  "Monthly", EDATE($D$16, ROW()-ROW(B$27)),
  "Quarterly", EDATE($D$16, 3*(ROW()-ROW(B$27))),
  "Annually", EDATE($D$16, 12*(ROW()-ROW(B$27))),
  "Semi monthly", $D$16 + (ROW()-ROW(B$27))*15,
  "Bi weekly", $D$16 + (ROW()-ROW(B$27))*14,
  $D$16 + (ROW()-ROW(B$27))*30
))</f>
        <v/>
      </c>
      <c r="D747" s="52" t="str">
        <f t="shared" si="56"/>
        <v/>
      </c>
      <c r="E747" s="52" t="str">
        <f t="shared" si="57"/>
        <v/>
      </c>
      <c r="F747" s="52" t="str">
        <f t="shared" si="58"/>
        <v/>
      </c>
      <c r="G747" s="293" t="str">
        <f t="shared" si="59"/>
        <v/>
      </c>
      <c r="H747" s="293"/>
    </row>
    <row r="748" spans="2:8" ht="20" customHeight="1" x14ac:dyDescent="0.35">
      <c r="B748" s="50" t="str">
        <f t="shared" si="55"/>
        <v/>
      </c>
      <c r="C748" s="55" t="str" cm="1">
        <f t="array" ref="C748">IF(ROW()-ROW(B$27)+1 &gt; $D$19, "",
_xlfn.SWITCH($D$15,
  "Monthly", EDATE($D$16, ROW()-ROW(B$27)),
  "Quarterly", EDATE($D$16, 3*(ROW()-ROW(B$27))),
  "Annually", EDATE($D$16, 12*(ROW()-ROW(B$27))),
  "Semi monthly", $D$16 + (ROW()-ROW(B$27))*15,
  "Bi weekly", $D$16 + (ROW()-ROW(B$27))*14,
  $D$16 + (ROW()-ROW(B$27))*30
))</f>
        <v/>
      </c>
      <c r="D748" s="52" t="str">
        <f t="shared" si="56"/>
        <v/>
      </c>
      <c r="E748" s="52" t="str">
        <f t="shared" si="57"/>
        <v/>
      </c>
      <c r="F748" s="52" t="str">
        <f t="shared" si="58"/>
        <v/>
      </c>
      <c r="G748" s="293" t="str">
        <f t="shared" si="59"/>
        <v/>
      </c>
      <c r="H748" s="293"/>
    </row>
    <row r="749" spans="2:8" ht="20" customHeight="1" x14ac:dyDescent="0.35">
      <c r="B749" s="50" t="str">
        <f t="shared" si="55"/>
        <v/>
      </c>
      <c r="C749" s="55" t="str" cm="1">
        <f t="array" ref="C749">IF(ROW()-ROW(B$27)+1 &gt; $D$19, "",
_xlfn.SWITCH($D$15,
  "Monthly", EDATE($D$16, ROW()-ROW(B$27)),
  "Quarterly", EDATE($D$16, 3*(ROW()-ROW(B$27))),
  "Annually", EDATE($D$16, 12*(ROW()-ROW(B$27))),
  "Semi monthly", $D$16 + (ROW()-ROW(B$27))*15,
  "Bi weekly", $D$16 + (ROW()-ROW(B$27))*14,
  $D$16 + (ROW()-ROW(B$27))*30
))</f>
        <v/>
      </c>
      <c r="D749" s="52" t="str">
        <f t="shared" si="56"/>
        <v/>
      </c>
      <c r="E749" s="52" t="str">
        <f t="shared" si="57"/>
        <v/>
      </c>
      <c r="F749" s="52" t="str">
        <f t="shared" si="58"/>
        <v/>
      </c>
      <c r="G749" s="293" t="str">
        <f t="shared" si="59"/>
        <v/>
      </c>
      <c r="H749" s="293"/>
    </row>
    <row r="750" spans="2:8" ht="20" customHeight="1" x14ac:dyDescent="0.35">
      <c r="B750" s="50" t="str">
        <f t="shared" si="55"/>
        <v/>
      </c>
      <c r="C750" s="55" t="str" cm="1">
        <f t="array" ref="C750">IF(ROW()-ROW(B$27)+1 &gt; $D$19, "",
_xlfn.SWITCH($D$15,
  "Monthly", EDATE($D$16, ROW()-ROW(B$27)),
  "Quarterly", EDATE($D$16, 3*(ROW()-ROW(B$27))),
  "Annually", EDATE($D$16, 12*(ROW()-ROW(B$27))),
  "Semi monthly", $D$16 + (ROW()-ROW(B$27))*15,
  "Bi weekly", $D$16 + (ROW()-ROW(B$27))*14,
  $D$16 + (ROW()-ROW(B$27))*30
))</f>
        <v/>
      </c>
      <c r="D750" s="52" t="str">
        <f t="shared" si="56"/>
        <v/>
      </c>
      <c r="E750" s="52" t="str">
        <f t="shared" si="57"/>
        <v/>
      </c>
      <c r="F750" s="52" t="str">
        <f t="shared" si="58"/>
        <v/>
      </c>
      <c r="G750" s="293" t="str">
        <f t="shared" si="59"/>
        <v/>
      </c>
      <c r="H750" s="293"/>
    </row>
    <row r="751" spans="2:8" ht="20" customHeight="1" x14ac:dyDescent="0.35">
      <c r="B751" s="50" t="str">
        <f t="shared" si="55"/>
        <v/>
      </c>
      <c r="C751" s="55" t="str" cm="1">
        <f t="array" ref="C751">IF(ROW()-ROW(B$27)+1 &gt; $D$19, "",
_xlfn.SWITCH($D$15,
  "Monthly", EDATE($D$16, ROW()-ROW(B$27)),
  "Quarterly", EDATE($D$16, 3*(ROW()-ROW(B$27))),
  "Annually", EDATE($D$16, 12*(ROW()-ROW(B$27))),
  "Semi monthly", $D$16 + (ROW()-ROW(B$27))*15,
  "Bi weekly", $D$16 + (ROW()-ROW(B$27))*14,
  $D$16 + (ROW()-ROW(B$27))*30
))</f>
        <v/>
      </c>
      <c r="D751" s="52" t="str">
        <f t="shared" si="56"/>
        <v/>
      </c>
      <c r="E751" s="52" t="str">
        <f t="shared" si="57"/>
        <v/>
      </c>
      <c r="F751" s="52" t="str">
        <f t="shared" si="58"/>
        <v/>
      </c>
      <c r="G751" s="293" t="str">
        <f t="shared" si="59"/>
        <v/>
      </c>
      <c r="H751" s="293"/>
    </row>
    <row r="752" spans="2:8" ht="20" customHeight="1" x14ac:dyDescent="0.35">
      <c r="B752" s="50" t="str">
        <f t="shared" si="55"/>
        <v/>
      </c>
      <c r="C752" s="55" t="str" cm="1">
        <f t="array" ref="C752">IF(ROW()-ROW(B$27)+1 &gt; $D$19, "",
_xlfn.SWITCH($D$15,
  "Monthly", EDATE($D$16, ROW()-ROW(B$27)),
  "Quarterly", EDATE($D$16, 3*(ROW()-ROW(B$27))),
  "Annually", EDATE($D$16, 12*(ROW()-ROW(B$27))),
  "Semi monthly", $D$16 + (ROW()-ROW(B$27))*15,
  "Bi weekly", $D$16 + (ROW()-ROW(B$27))*14,
  $D$16 + (ROW()-ROW(B$27))*30
))</f>
        <v/>
      </c>
      <c r="D752" s="52" t="str">
        <f t="shared" si="56"/>
        <v/>
      </c>
      <c r="E752" s="52" t="str">
        <f t="shared" si="57"/>
        <v/>
      </c>
      <c r="F752" s="52" t="str">
        <f t="shared" si="58"/>
        <v/>
      </c>
      <c r="G752" s="293" t="str">
        <f t="shared" si="59"/>
        <v/>
      </c>
      <c r="H752" s="293"/>
    </row>
    <row r="753" spans="2:8" ht="20" customHeight="1" x14ac:dyDescent="0.35">
      <c r="B753" s="50" t="str">
        <f t="shared" si="55"/>
        <v/>
      </c>
      <c r="C753" s="55" t="str" cm="1">
        <f t="array" ref="C753">IF(ROW()-ROW(B$27)+1 &gt; $D$19, "",
_xlfn.SWITCH($D$15,
  "Monthly", EDATE($D$16, ROW()-ROW(B$27)),
  "Quarterly", EDATE($D$16, 3*(ROW()-ROW(B$27))),
  "Annually", EDATE($D$16, 12*(ROW()-ROW(B$27))),
  "Semi monthly", $D$16 + (ROW()-ROW(B$27))*15,
  "Bi weekly", $D$16 + (ROW()-ROW(B$27))*14,
  $D$16 + (ROW()-ROW(B$27))*30
))</f>
        <v/>
      </c>
      <c r="D753" s="52" t="str">
        <f t="shared" si="56"/>
        <v/>
      </c>
      <c r="E753" s="52" t="str">
        <f t="shared" si="57"/>
        <v/>
      </c>
      <c r="F753" s="52" t="str">
        <f t="shared" si="58"/>
        <v/>
      </c>
      <c r="G753" s="293" t="str">
        <f t="shared" si="59"/>
        <v/>
      </c>
      <c r="H753" s="293"/>
    </row>
    <row r="754" spans="2:8" ht="20" customHeight="1" x14ac:dyDescent="0.35">
      <c r="B754" s="50" t="str">
        <f t="shared" si="55"/>
        <v/>
      </c>
      <c r="C754" s="55" t="str" cm="1">
        <f t="array" ref="C754">IF(ROW()-ROW(B$27)+1 &gt; $D$19, "",
_xlfn.SWITCH($D$15,
  "Monthly", EDATE($D$16, ROW()-ROW(B$27)),
  "Quarterly", EDATE($D$16, 3*(ROW()-ROW(B$27))),
  "Annually", EDATE($D$16, 12*(ROW()-ROW(B$27))),
  "Semi monthly", $D$16 + (ROW()-ROW(B$27))*15,
  "Bi weekly", $D$16 + (ROW()-ROW(B$27))*14,
  $D$16 + (ROW()-ROW(B$27))*30
))</f>
        <v/>
      </c>
      <c r="D754" s="52" t="str">
        <f t="shared" si="56"/>
        <v/>
      </c>
      <c r="E754" s="52" t="str">
        <f t="shared" si="57"/>
        <v/>
      </c>
      <c r="F754" s="52" t="str">
        <f t="shared" si="58"/>
        <v/>
      </c>
      <c r="G754" s="293" t="str">
        <f t="shared" si="59"/>
        <v/>
      </c>
      <c r="H754" s="293"/>
    </row>
    <row r="755" spans="2:8" ht="20" customHeight="1" x14ac:dyDescent="0.35">
      <c r="B755" s="50" t="str">
        <f t="shared" si="55"/>
        <v/>
      </c>
      <c r="C755" s="55" t="str" cm="1">
        <f t="array" ref="C755">IF(ROW()-ROW(B$27)+1 &gt; $D$19, "",
_xlfn.SWITCH($D$15,
  "Monthly", EDATE($D$16, ROW()-ROW(B$27)),
  "Quarterly", EDATE($D$16, 3*(ROW()-ROW(B$27))),
  "Annually", EDATE($D$16, 12*(ROW()-ROW(B$27))),
  "Semi monthly", $D$16 + (ROW()-ROW(B$27))*15,
  "Bi weekly", $D$16 + (ROW()-ROW(B$27))*14,
  $D$16 + (ROW()-ROW(B$27))*30
))</f>
        <v/>
      </c>
      <c r="D755" s="52" t="str">
        <f t="shared" si="56"/>
        <v/>
      </c>
      <c r="E755" s="52" t="str">
        <f t="shared" si="57"/>
        <v/>
      </c>
      <c r="F755" s="52" t="str">
        <f t="shared" si="58"/>
        <v/>
      </c>
      <c r="G755" s="293" t="str">
        <f t="shared" si="59"/>
        <v/>
      </c>
      <c r="H755" s="293"/>
    </row>
    <row r="756" spans="2:8" ht="20" customHeight="1" x14ac:dyDescent="0.35">
      <c r="B756" s="50" t="str">
        <f t="shared" si="55"/>
        <v/>
      </c>
      <c r="C756" s="55" t="str" cm="1">
        <f t="array" ref="C756">IF(ROW()-ROW(B$27)+1 &gt; $D$19, "",
_xlfn.SWITCH($D$15,
  "Monthly", EDATE($D$16, ROW()-ROW(B$27)),
  "Quarterly", EDATE($D$16, 3*(ROW()-ROW(B$27))),
  "Annually", EDATE($D$16, 12*(ROW()-ROW(B$27))),
  "Semi monthly", $D$16 + (ROW()-ROW(B$27))*15,
  "Bi weekly", $D$16 + (ROW()-ROW(B$27))*14,
  $D$16 + (ROW()-ROW(B$27))*30
))</f>
        <v/>
      </c>
      <c r="D756" s="52" t="str">
        <f t="shared" si="56"/>
        <v/>
      </c>
      <c r="E756" s="52" t="str">
        <f t="shared" si="57"/>
        <v/>
      </c>
      <c r="F756" s="52" t="str">
        <f t="shared" si="58"/>
        <v/>
      </c>
      <c r="G756" s="293" t="str">
        <f t="shared" si="59"/>
        <v/>
      </c>
      <c r="H756" s="293"/>
    </row>
    <row r="757" spans="2:8" ht="20" customHeight="1" x14ac:dyDescent="0.35">
      <c r="B757" s="50" t="str">
        <f t="shared" si="55"/>
        <v/>
      </c>
      <c r="C757" s="55" t="str" cm="1">
        <f t="array" ref="C757">IF(ROW()-ROW(B$27)+1 &gt; $D$19, "",
_xlfn.SWITCH($D$15,
  "Monthly", EDATE($D$16, ROW()-ROW(B$27)),
  "Quarterly", EDATE($D$16, 3*(ROW()-ROW(B$27))),
  "Annually", EDATE($D$16, 12*(ROW()-ROW(B$27))),
  "Semi monthly", $D$16 + (ROW()-ROW(B$27))*15,
  "Bi weekly", $D$16 + (ROW()-ROW(B$27))*14,
  $D$16 + (ROW()-ROW(B$27))*30
))</f>
        <v/>
      </c>
      <c r="D757" s="52" t="str">
        <f t="shared" si="56"/>
        <v/>
      </c>
      <c r="E757" s="52" t="str">
        <f t="shared" si="57"/>
        <v/>
      </c>
      <c r="F757" s="52" t="str">
        <f t="shared" si="58"/>
        <v/>
      </c>
      <c r="G757" s="293" t="str">
        <f t="shared" si="59"/>
        <v/>
      </c>
      <c r="H757" s="293"/>
    </row>
    <row r="758" spans="2:8" ht="20" customHeight="1" x14ac:dyDescent="0.35">
      <c r="B758" s="50" t="str">
        <f t="shared" si="55"/>
        <v/>
      </c>
      <c r="C758" s="55" t="str" cm="1">
        <f t="array" ref="C758">IF(ROW()-ROW(B$27)+1 &gt; $D$19, "",
_xlfn.SWITCH($D$15,
  "Monthly", EDATE($D$16, ROW()-ROW(B$27)),
  "Quarterly", EDATE($D$16, 3*(ROW()-ROW(B$27))),
  "Annually", EDATE($D$16, 12*(ROW()-ROW(B$27))),
  "Semi monthly", $D$16 + (ROW()-ROW(B$27))*15,
  "Bi weekly", $D$16 + (ROW()-ROW(B$27))*14,
  $D$16 + (ROW()-ROW(B$27))*30
))</f>
        <v/>
      </c>
      <c r="D758" s="52" t="str">
        <f t="shared" si="56"/>
        <v/>
      </c>
      <c r="E758" s="52" t="str">
        <f t="shared" si="57"/>
        <v/>
      </c>
      <c r="F758" s="52" t="str">
        <f t="shared" si="58"/>
        <v/>
      </c>
      <c r="G758" s="293" t="str">
        <f t="shared" si="59"/>
        <v/>
      </c>
      <c r="H758" s="293"/>
    </row>
    <row r="759" spans="2:8" ht="20" customHeight="1" x14ac:dyDescent="0.35">
      <c r="B759" s="50" t="str">
        <f t="shared" si="55"/>
        <v/>
      </c>
      <c r="C759" s="55" t="str" cm="1">
        <f t="array" ref="C759">IF(ROW()-ROW(B$27)+1 &gt; $D$19, "",
_xlfn.SWITCH($D$15,
  "Monthly", EDATE($D$16, ROW()-ROW(B$27)),
  "Quarterly", EDATE($D$16, 3*(ROW()-ROW(B$27))),
  "Annually", EDATE($D$16, 12*(ROW()-ROW(B$27))),
  "Semi monthly", $D$16 + (ROW()-ROW(B$27))*15,
  "Bi weekly", $D$16 + (ROW()-ROW(B$27))*14,
  $D$16 + (ROW()-ROW(B$27))*30
))</f>
        <v/>
      </c>
      <c r="D759" s="52" t="str">
        <f t="shared" si="56"/>
        <v/>
      </c>
      <c r="E759" s="52" t="str">
        <f t="shared" si="57"/>
        <v/>
      </c>
      <c r="F759" s="52" t="str">
        <f t="shared" si="58"/>
        <v/>
      </c>
      <c r="G759" s="293" t="str">
        <f t="shared" si="59"/>
        <v/>
      </c>
      <c r="H759" s="293"/>
    </row>
    <row r="760" spans="2:8" ht="20" customHeight="1" x14ac:dyDescent="0.35">
      <c r="B760" s="50" t="str">
        <f t="shared" si="55"/>
        <v/>
      </c>
      <c r="C760" s="55" t="str" cm="1">
        <f t="array" ref="C760">IF(ROW()-ROW(B$27)+1 &gt; $D$19, "",
_xlfn.SWITCH($D$15,
  "Monthly", EDATE($D$16, ROW()-ROW(B$27)),
  "Quarterly", EDATE($D$16, 3*(ROW()-ROW(B$27))),
  "Annually", EDATE($D$16, 12*(ROW()-ROW(B$27))),
  "Semi monthly", $D$16 + (ROW()-ROW(B$27))*15,
  "Bi weekly", $D$16 + (ROW()-ROW(B$27))*14,
  $D$16 + (ROW()-ROW(B$27))*30
))</f>
        <v/>
      </c>
      <c r="D760" s="52" t="str">
        <f t="shared" si="56"/>
        <v/>
      </c>
      <c r="E760" s="52" t="str">
        <f t="shared" si="57"/>
        <v/>
      </c>
      <c r="F760" s="52" t="str">
        <f t="shared" si="58"/>
        <v/>
      </c>
      <c r="G760" s="293" t="str">
        <f t="shared" si="59"/>
        <v/>
      </c>
      <c r="H760" s="293"/>
    </row>
    <row r="761" spans="2:8" ht="20" customHeight="1" x14ac:dyDescent="0.35">
      <c r="B761" s="50" t="str">
        <f t="shared" si="55"/>
        <v/>
      </c>
      <c r="C761" s="55" t="str" cm="1">
        <f t="array" ref="C761">IF(ROW()-ROW(B$27)+1 &gt; $D$19, "",
_xlfn.SWITCH($D$15,
  "Monthly", EDATE($D$16, ROW()-ROW(B$27)),
  "Quarterly", EDATE($D$16, 3*(ROW()-ROW(B$27))),
  "Annually", EDATE($D$16, 12*(ROW()-ROW(B$27))),
  "Semi monthly", $D$16 + (ROW()-ROW(B$27))*15,
  "Bi weekly", $D$16 + (ROW()-ROW(B$27))*14,
  $D$16 + (ROW()-ROW(B$27))*30
))</f>
        <v/>
      </c>
      <c r="D761" s="52" t="str">
        <f t="shared" si="56"/>
        <v/>
      </c>
      <c r="E761" s="52" t="str">
        <f t="shared" si="57"/>
        <v/>
      </c>
      <c r="F761" s="52" t="str">
        <f t="shared" si="58"/>
        <v/>
      </c>
      <c r="G761" s="293" t="str">
        <f t="shared" si="59"/>
        <v/>
      </c>
      <c r="H761" s="293"/>
    </row>
    <row r="762" spans="2:8" ht="20" customHeight="1" x14ac:dyDescent="0.35">
      <c r="B762" s="50" t="str">
        <f t="shared" si="55"/>
        <v/>
      </c>
      <c r="C762" s="55" t="str" cm="1">
        <f t="array" ref="C762">IF(ROW()-ROW(B$27)+1 &gt; $D$19, "",
_xlfn.SWITCH($D$15,
  "Monthly", EDATE($D$16, ROW()-ROW(B$27)),
  "Quarterly", EDATE($D$16, 3*(ROW()-ROW(B$27))),
  "Annually", EDATE($D$16, 12*(ROW()-ROW(B$27))),
  "Semi monthly", $D$16 + (ROW()-ROW(B$27))*15,
  "Bi weekly", $D$16 + (ROW()-ROW(B$27))*14,
  $D$16 + (ROW()-ROW(B$27))*30
))</f>
        <v/>
      </c>
      <c r="D762" s="52" t="str">
        <f t="shared" si="56"/>
        <v/>
      </c>
      <c r="E762" s="52" t="str">
        <f t="shared" si="57"/>
        <v/>
      </c>
      <c r="F762" s="52" t="str">
        <f t="shared" si="58"/>
        <v/>
      </c>
      <c r="G762" s="293" t="str">
        <f t="shared" si="59"/>
        <v/>
      </c>
      <c r="H762" s="293"/>
    </row>
    <row r="763" spans="2:8" ht="20" customHeight="1" x14ac:dyDescent="0.35">
      <c r="B763" s="50" t="str">
        <f t="shared" si="55"/>
        <v/>
      </c>
      <c r="C763" s="55" t="str" cm="1">
        <f t="array" ref="C763">IF(ROW()-ROW(B$27)+1 &gt; $D$19, "",
_xlfn.SWITCH($D$15,
  "Monthly", EDATE($D$16, ROW()-ROW(B$27)),
  "Quarterly", EDATE($D$16, 3*(ROW()-ROW(B$27))),
  "Annually", EDATE($D$16, 12*(ROW()-ROW(B$27))),
  "Semi monthly", $D$16 + (ROW()-ROW(B$27))*15,
  "Bi weekly", $D$16 + (ROW()-ROW(B$27))*14,
  $D$16 + (ROW()-ROW(B$27))*30
))</f>
        <v/>
      </c>
      <c r="D763" s="52" t="str">
        <f t="shared" si="56"/>
        <v/>
      </c>
      <c r="E763" s="52" t="str">
        <f t="shared" si="57"/>
        <v/>
      </c>
      <c r="F763" s="52" t="str">
        <f t="shared" si="58"/>
        <v/>
      </c>
      <c r="G763" s="293" t="str">
        <f t="shared" si="59"/>
        <v/>
      </c>
      <c r="H763" s="293"/>
    </row>
    <row r="764" spans="2:8" ht="20" customHeight="1" x14ac:dyDescent="0.35">
      <c r="B764" s="50" t="str">
        <f t="shared" si="55"/>
        <v/>
      </c>
      <c r="C764" s="55" t="str" cm="1">
        <f t="array" ref="C764">IF(ROW()-ROW(B$27)+1 &gt; $D$19, "",
_xlfn.SWITCH($D$15,
  "Monthly", EDATE($D$16, ROW()-ROW(B$27)),
  "Quarterly", EDATE($D$16, 3*(ROW()-ROW(B$27))),
  "Annually", EDATE($D$16, 12*(ROW()-ROW(B$27))),
  "Semi monthly", $D$16 + (ROW()-ROW(B$27))*15,
  "Bi weekly", $D$16 + (ROW()-ROW(B$27))*14,
  $D$16 + (ROW()-ROW(B$27))*30
))</f>
        <v/>
      </c>
      <c r="D764" s="52" t="str">
        <f t="shared" si="56"/>
        <v/>
      </c>
      <c r="E764" s="52" t="str">
        <f t="shared" si="57"/>
        <v/>
      </c>
      <c r="F764" s="52" t="str">
        <f t="shared" si="58"/>
        <v/>
      </c>
      <c r="G764" s="293" t="str">
        <f t="shared" si="59"/>
        <v/>
      </c>
      <c r="H764" s="293"/>
    </row>
    <row r="765" spans="2:8" ht="20" customHeight="1" x14ac:dyDescent="0.35">
      <c r="B765" s="50" t="str">
        <f t="shared" si="55"/>
        <v/>
      </c>
      <c r="C765" s="55" t="str" cm="1">
        <f t="array" ref="C765">IF(ROW()-ROW(B$27)+1 &gt; $D$19, "",
_xlfn.SWITCH($D$15,
  "Monthly", EDATE($D$16, ROW()-ROW(B$27)),
  "Quarterly", EDATE($D$16, 3*(ROW()-ROW(B$27))),
  "Annually", EDATE($D$16, 12*(ROW()-ROW(B$27))),
  "Semi monthly", $D$16 + (ROW()-ROW(B$27))*15,
  "Bi weekly", $D$16 + (ROW()-ROW(B$27))*14,
  $D$16 + (ROW()-ROW(B$27))*30
))</f>
        <v/>
      </c>
      <c r="D765" s="52" t="str">
        <f t="shared" si="56"/>
        <v/>
      </c>
      <c r="E765" s="52" t="str">
        <f t="shared" si="57"/>
        <v/>
      </c>
      <c r="F765" s="52" t="str">
        <f t="shared" si="58"/>
        <v/>
      </c>
      <c r="G765" s="293" t="str">
        <f t="shared" si="59"/>
        <v/>
      </c>
      <c r="H765" s="293"/>
    </row>
    <row r="766" spans="2:8" ht="20" customHeight="1" x14ac:dyDescent="0.35">
      <c r="B766" s="50" t="str">
        <f t="shared" si="55"/>
        <v/>
      </c>
      <c r="C766" s="55" t="str" cm="1">
        <f t="array" ref="C766">IF(ROW()-ROW(B$27)+1 &gt; $D$19, "",
_xlfn.SWITCH($D$15,
  "Monthly", EDATE($D$16, ROW()-ROW(B$27)),
  "Quarterly", EDATE($D$16, 3*(ROW()-ROW(B$27))),
  "Annually", EDATE($D$16, 12*(ROW()-ROW(B$27))),
  "Semi monthly", $D$16 + (ROW()-ROW(B$27))*15,
  "Bi weekly", $D$16 + (ROW()-ROW(B$27))*14,
  $D$16 + (ROW()-ROW(B$27))*30
))</f>
        <v/>
      </c>
      <c r="D766" s="52" t="str">
        <f t="shared" si="56"/>
        <v/>
      </c>
      <c r="E766" s="52" t="str">
        <f t="shared" si="57"/>
        <v/>
      </c>
      <c r="F766" s="52" t="str">
        <f t="shared" si="58"/>
        <v/>
      </c>
      <c r="G766" s="293" t="str">
        <f t="shared" si="59"/>
        <v/>
      </c>
      <c r="H766" s="293"/>
    </row>
    <row r="767" spans="2:8" ht="20" customHeight="1" x14ac:dyDescent="0.35">
      <c r="B767" s="50" t="str">
        <f t="shared" si="55"/>
        <v/>
      </c>
      <c r="C767" s="55" t="str" cm="1">
        <f t="array" ref="C767">IF(ROW()-ROW(B$27)+1 &gt; $D$19, "",
_xlfn.SWITCH($D$15,
  "Monthly", EDATE($D$16, ROW()-ROW(B$27)),
  "Quarterly", EDATE($D$16, 3*(ROW()-ROW(B$27))),
  "Annually", EDATE($D$16, 12*(ROW()-ROW(B$27))),
  "Semi monthly", $D$16 + (ROW()-ROW(B$27))*15,
  "Bi weekly", $D$16 + (ROW()-ROW(B$27))*14,
  $D$16 + (ROW()-ROW(B$27))*30
))</f>
        <v/>
      </c>
      <c r="D767" s="52" t="str">
        <f t="shared" si="56"/>
        <v/>
      </c>
      <c r="E767" s="52" t="str">
        <f t="shared" si="57"/>
        <v/>
      </c>
      <c r="F767" s="52" t="str">
        <f t="shared" si="58"/>
        <v/>
      </c>
      <c r="G767" s="293" t="str">
        <f t="shared" si="59"/>
        <v/>
      </c>
      <c r="H767" s="293"/>
    </row>
    <row r="768" spans="2:8" ht="20" customHeight="1" x14ac:dyDescent="0.35">
      <c r="B768" s="50" t="str">
        <f t="shared" si="55"/>
        <v/>
      </c>
      <c r="C768" s="55" t="str" cm="1">
        <f t="array" ref="C768">IF(ROW()-ROW(B$27)+1 &gt; $D$19, "",
_xlfn.SWITCH($D$15,
  "Monthly", EDATE($D$16, ROW()-ROW(B$27)),
  "Quarterly", EDATE($D$16, 3*(ROW()-ROW(B$27))),
  "Annually", EDATE($D$16, 12*(ROW()-ROW(B$27))),
  "Semi monthly", $D$16 + (ROW()-ROW(B$27))*15,
  "Bi weekly", $D$16 + (ROW()-ROW(B$27))*14,
  $D$16 + (ROW()-ROW(B$27))*30
))</f>
        <v/>
      </c>
      <c r="D768" s="52" t="str">
        <f t="shared" si="56"/>
        <v/>
      </c>
      <c r="E768" s="52" t="str">
        <f t="shared" si="57"/>
        <v/>
      </c>
      <c r="F768" s="52" t="str">
        <f t="shared" si="58"/>
        <v/>
      </c>
      <c r="G768" s="293" t="str">
        <f t="shared" si="59"/>
        <v/>
      </c>
      <c r="H768" s="293"/>
    </row>
    <row r="769" spans="2:8" ht="20" customHeight="1" x14ac:dyDescent="0.35">
      <c r="B769" s="50" t="str">
        <f t="shared" si="55"/>
        <v/>
      </c>
      <c r="C769" s="55" t="str" cm="1">
        <f t="array" ref="C769">IF(ROW()-ROW(B$27)+1 &gt; $D$19, "",
_xlfn.SWITCH($D$15,
  "Monthly", EDATE($D$16, ROW()-ROW(B$27)),
  "Quarterly", EDATE($D$16, 3*(ROW()-ROW(B$27))),
  "Annually", EDATE($D$16, 12*(ROW()-ROW(B$27))),
  "Semi monthly", $D$16 + (ROW()-ROW(B$27))*15,
  "Bi weekly", $D$16 + (ROW()-ROW(B$27))*14,
  $D$16 + (ROW()-ROW(B$27))*30
))</f>
        <v/>
      </c>
      <c r="D769" s="52" t="str">
        <f t="shared" si="56"/>
        <v/>
      </c>
      <c r="E769" s="52" t="str">
        <f t="shared" si="57"/>
        <v/>
      </c>
      <c r="F769" s="52" t="str">
        <f t="shared" si="58"/>
        <v/>
      </c>
      <c r="G769" s="293" t="str">
        <f t="shared" si="59"/>
        <v/>
      </c>
      <c r="H769" s="293"/>
    </row>
    <row r="770" spans="2:8" ht="20" customHeight="1" x14ac:dyDescent="0.35">
      <c r="B770" s="50" t="str">
        <f t="shared" si="55"/>
        <v/>
      </c>
      <c r="C770" s="55" t="str" cm="1">
        <f t="array" ref="C770">IF(ROW()-ROW(B$27)+1 &gt; $D$19, "",
_xlfn.SWITCH($D$15,
  "Monthly", EDATE($D$16, ROW()-ROW(B$27)),
  "Quarterly", EDATE($D$16, 3*(ROW()-ROW(B$27))),
  "Annually", EDATE($D$16, 12*(ROW()-ROW(B$27))),
  "Semi monthly", $D$16 + (ROW()-ROW(B$27))*15,
  "Bi weekly", $D$16 + (ROW()-ROW(B$27))*14,
  $D$16 + (ROW()-ROW(B$27))*30
))</f>
        <v/>
      </c>
      <c r="D770" s="52" t="str">
        <f t="shared" si="56"/>
        <v/>
      </c>
      <c r="E770" s="52" t="str">
        <f t="shared" si="57"/>
        <v/>
      </c>
      <c r="F770" s="52" t="str">
        <f t="shared" si="58"/>
        <v/>
      </c>
      <c r="G770" s="293" t="str">
        <f t="shared" si="59"/>
        <v/>
      </c>
      <c r="H770" s="293"/>
    </row>
    <row r="771" spans="2:8" ht="20" customHeight="1" x14ac:dyDescent="0.35">
      <c r="B771" s="50" t="str">
        <f t="shared" si="55"/>
        <v/>
      </c>
      <c r="C771" s="55" t="str" cm="1">
        <f t="array" ref="C771">IF(ROW()-ROW(B$27)+1 &gt; $D$19, "",
_xlfn.SWITCH($D$15,
  "Monthly", EDATE($D$16, ROW()-ROW(B$27)),
  "Quarterly", EDATE($D$16, 3*(ROW()-ROW(B$27))),
  "Annually", EDATE($D$16, 12*(ROW()-ROW(B$27))),
  "Semi monthly", $D$16 + (ROW()-ROW(B$27))*15,
  "Bi weekly", $D$16 + (ROW()-ROW(B$27))*14,
  $D$16 + (ROW()-ROW(B$27))*30
))</f>
        <v/>
      </c>
      <c r="D771" s="52" t="str">
        <f t="shared" si="56"/>
        <v/>
      </c>
      <c r="E771" s="52" t="str">
        <f t="shared" si="57"/>
        <v/>
      </c>
      <c r="F771" s="52" t="str">
        <f t="shared" si="58"/>
        <v/>
      </c>
      <c r="G771" s="293" t="str">
        <f t="shared" si="59"/>
        <v/>
      </c>
      <c r="H771" s="293"/>
    </row>
    <row r="772" spans="2:8" ht="20" customHeight="1" x14ac:dyDescent="0.35">
      <c r="B772" s="50" t="str">
        <f t="shared" si="55"/>
        <v/>
      </c>
      <c r="C772" s="55" t="str" cm="1">
        <f t="array" ref="C772">IF(ROW()-ROW(B$27)+1 &gt; $D$19, "",
_xlfn.SWITCH($D$15,
  "Monthly", EDATE($D$16, ROW()-ROW(B$27)),
  "Quarterly", EDATE($D$16, 3*(ROW()-ROW(B$27))),
  "Annually", EDATE($D$16, 12*(ROW()-ROW(B$27))),
  "Semi monthly", $D$16 + (ROW()-ROW(B$27))*15,
  "Bi weekly", $D$16 + (ROW()-ROW(B$27))*14,
  $D$16 + (ROW()-ROW(B$27))*30
))</f>
        <v/>
      </c>
      <c r="D772" s="52" t="str">
        <f t="shared" si="56"/>
        <v/>
      </c>
      <c r="E772" s="52" t="str">
        <f t="shared" si="57"/>
        <v/>
      </c>
      <c r="F772" s="52" t="str">
        <f t="shared" si="58"/>
        <v/>
      </c>
      <c r="G772" s="293" t="str">
        <f t="shared" si="59"/>
        <v/>
      </c>
      <c r="H772" s="293"/>
    </row>
    <row r="773" spans="2:8" ht="20" customHeight="1" x14ac:dyDescent="0.35">
      <c r="B773" s="50" t="str">
        <f t="shared" si="55"/>
        <v/>
      </c>
      <c r="C773" s="55" t="str" cm="1">
        <f t="array" ref="C773">IF(ROW()-ROW(B$27)+1 &gt; $D$19, "",
_xlfn.SWITCH($D$15,
  "Monthly", EDATE($D$16, ROW()-ROW(B$27)),
  "Quarterly", EDATE($D$16, 3*(ROW()-ROW(B$27))),
  "Annually", EDATE($D$16, 12*(ROW()-ROW(B$27))),
  "Semi monthly", $D$16 + (ROW()-ROW(B$27))*15,
  "Bi weekly", $D$16 + (ROW()-ROW(B$27))*14,
  $D$16 + (ROW()-ROW(B$27))*30
))</f>
        <v/>
      </c>
      <c r="D773" s="52" t="str">
        <f t="shared" si="56"/>
        <v/>
      </c>
      <c r="E773" s="52" t="str">
        <f t="shared" si="57"/>
        <v/>
      </c>
      <c r="F773" s="52" t="str">
        <f t="shared" si="58"/>
        <v/>
      </c>
      <c r="G773" s="293" t="str">
        <f t="shared" si="59"/>
        <v/>
      </c>
      <c r="H773" s="293"/>
    </row>
    <row r="774" spans="2:8" ht="20" customHeight="1" x14ac:dyDescent="0.35">
      <c r="B774" s="50" t="str">
        <f t="shared" si="55"/>
        <v/>
      </c>
      <c r="C774" s="55" t="str" cm="1">
        <f t="array" ref="C774">IF(ROW()-ROW(B$27)+1 &gt; $D$19, "",
_xlfn.SWITCH($D$15,
  "Monthly", EDATE($D$16, ROW()-ROW(B$27)),
  "Quarterly", EDATE($D$16, 3*(ROW()-ROW(B$27))),
  "Annually", EDATE($D$16, 12*(ROW()-ROW(B$27))),
  "Semi monthly", $D$16 + (ROW()-ROW(B$27))*15,
  "Bi weekly", $D$16 + (ROW()-ROW(B$27))*14,
  $D$16 + (ROW()-ROW(B$27))*30
))</f>
        <v/>
      </c>
      <c r="D774" s="52" t="str">
        <f t="shared" si="56"/>
        <v/>
      </c>
      <c r="E774" s="52" t="str">
        <f t="shared" si="57"/>
        <v/>
      </c>
      <c r="F774" s="52" t="str">
        <f t="shared" si="58"/>
        <v/>
      </c>
      <c r="G774" s="293" t="str">
        <f t="shared" si="59"/>
        <v/>
      </c>
      <c r="H774" s="293"/>
    </row>
    <row r="775" spans="2:8" ht="20" customHeight="1" x14ac:dyDescent="0.35">
      <c r="B775" s="50" t="str">
        <f t="shared" si="55"/>
        <v/>
      </c>
      <c r="C775" s="55" t="str" cm="1">
        <f t="array" ref="C775">IF(ROW()-ROW(B$27)+1 &gt; $D$19, "",
_xlfn.SWITCH($D$15,
  "Monthly", EDATE($D$16, ROW()-ROW(B$27)),
  "Quarterly", EDATE($D$16, 3*(ROW()-ROW(B$27))),
  "Annually", EDATE($D$16, 12*(ROW()-ROW(B$27))),
  "Semi monthly", $D$16 + (ROW()-ROW(B$27))*15,
  "Bi weekly", $D$16 + (ROW()-ROW(B$27))*14,
  $D$16 + (ROW()-ROW(B$27))*30
))</f>
        <v/>
      </c>
      <c r="D775" s="52" t="str">
        <f t="shared" si="56"/>
        <v/>
      </c>
      <c r="E775" s="52" t="str">
        <f t="shared" si="57"/>
        <v/>
      </c>
      <c r="F775" s="52" t="str">
        <f t="shared" si="58"/>
        <v/>
      </c>
      <c r="G775" s="293" t="str">
        <f t="shared" si="59"/>
        <v/>
      </c>
      <c r="H775" s="293"/>
    </row>
    <row r="776" spans="2:8" ht="20" customHeight="1" x14ac:dyDescent="0.35">
      <c r="B776" s="50" t="str">
        <f t="shared" si="55"/>
        <v/>
      </c>
      <c r="C776" s="55" t="str" cm="1">
        <f t="array" ref="C776">IF(ROW()-ROW(B$27)+1 &gt; $D$19, "",
_xlfn.SWITCH($D$15,
  "Monthly", EDATE($D$16, ROW()-ROW(B$27)),
  "Quarterly", EDATE($D$16, 3*(ROW()-ROW(B$27))),
  "Annually", EDATE($D$16, 12*(ROW()-ROW(B$27))),
  "Semi monthly", $D$16 + (ROW()-ROW(B$27))*15,
  "Bi weekly", $D$16 + (ROW()-ROW(B$27))*14,
  $D$16 + (ROW()-ROW(B$27))*30
))</f>
        <v/>
      </c>
      <c r="D776" s="52" t="str">
        <f t="shared" si="56"/>
        <v/>
      </c>
      <c r="E776" s="52" t="str">
        <f t="shared" si="57"/>
        <v/>
      </c>
      <c r="F776" s="52" t="str">
        <f t="shared" si="58"/>
        <v/>
      </c>
      <c r="G776" s="293" t="str">
        <f t="shared" si="59"/>
        <v/>
      </c>
      <c r="H776" s="293"/>
    </row>
    <row r="777" spans="2:8" ht="20" customHeight="1" x14ac:dyDescent="0.35">
      <c r="B777" s="50" t="str">
        <f t="shared" si="55"/>
        <v/>
      </c>
      <c r="C777" s="55" t="str" cm="1">
        <f t="array" ref="C777">IF(ROW()-ROW(B$27)+1 &gt; $D$19, "",
_xlfn.SWITCH($D$15,
  "Monthly", EDATE($D$16, ROW()-ROW(B$27)),
  "Quarterly", EDATE($D$16, 3*(ROW()-ROW(B$27))),
  "Annually", EDATE($D$16, 12*(ROW()-ROW(B$27))),
  "Semi monthly", $D$16 + (ROW()-ROW(B$27))*15,
  "Bi weekly", $D$16 + (ROW()-ROW(B$27))*14,
  $D$16 + (ROW()-ROW(B$27))*30
))</f>
        <v/>
      </c>
      <c r="D777" s="52" t="str">
        <f t="shared" si="56"/>
        <v/>
      </c>
      <c r="E777" s="52" t="str">
        <f t="shared" si="57"/>
        <v/>
      </c>
      <c r="F777" s="52" t="str">
        <f t="shared" si="58"/>
        <v/>
      </c>
      <c r="G777" s="293" t="str">
        <f t="shared" si="59"/>
        <v/>
      </c>
      <c r="H777" s="293"/>
    </row>
    <row r="778" spans="2:8" ht="20" customHeight="1" x14ac:dyDescent="0.35">
      <c r="B778" s="50" t="str">
        <f t="shared" si="55"/>
        <v/>
      </c>
      <c r="C778" s="55" t="str" cm="1">
        <f t="array" ref="C778">IF(ROW()-ROW(B$27)+1 &gt; $D$19, "",
_xlfn.SWITCH($D$15,
  "Monthly", EDATE($D$16, ROW()-ROW(B$27)),
  "Quarterly", EDATE($D$16, 3*(ROW()-ROW(B$27))),
  "Annually", EDATE($D$16, 12*(ROW()-ROW(B$27))),
  "Semi monthly", $D$16 + (ROW()-ROW(B$27))*15,
  "Bi weekly", $D$16 + (ROW()-ROW(B$27))*14,
  $D$16 + (ROW()-ROW(B$27))*30
))</f>
        <v/>
      </c>
      <c r="D778" s="52" t="str">
        <f t="shared" si="56"/>
        <v/>
      </c>
      <c r="E778" s="52" t="str">
        <f t="shared" si="57"/>
        <v/>
      </c>
      <c r="F778" s="52" t="str">
        <f t="shared" si="58"/>
        <v/>
      </c>
      <c r="G778" s="293" t="str">
        <f t="shared" si="59"/>
        <v/>
      </c>
      <c r="H778" s="293"/>
    </row>
    <row r="779" spans="2:8" ht="20" customHeight="1" x14ac:dyDescent="0.35">
      <c r="B779" s="50" t="str">
        <f t="shared" si="55"/>
        <v/>
      </c>
      <c r="C779" s="55" t="str" cm="1">
        <f t="array" ref="C779">IF(ROW()-ROW(B$27)+1 &gt; $D$19, "",
_xlfn.SWITCH($D$15,
  "Monthly", EDATE($D$16, ROW()-ROW(B$27)),
  "Quarterly", EDATE($D$16, 3*(ROW()-ROW(B$27))),
  "Annually", EDATE($D$16, 12*(ROW()-ROW(B$27))),
  "Semi monthly", $D$16 + (ROW()-ROW(B$27))*15,
  "Bi weekly", $D$16 + (ROW()-ROW(B$27))*14,
  $D$16 + (ROW()-ROW(B$27))*30
))</f>
        <v/>
      </c>
      <c r="D779" s="52" t="str">
        <f t="shared" si="56"/>
        <v/>
      </c>
      <c r="E779" s="52" t="str">
        <f t="shared" si="57"/>
        <v/>
      </c>
      <c r="F779" s="52" t="str">
        <f t="shared" si="58"/>
        <v/>
      </c>
      <c r="G779" s="293" t="str">
        <f t="shared" si="59"/>
        <v/>
      </c>
      <c r="H779" s="293"/>
    </row>
    <row r="780" spans="2:8" ht="20" customHeight="1" x14ac:dyDescent="0.35">
      <c r="B780" s="50" t="str">
        <f t="shared" si="55"/>
        <v/>
      </c>
      <c r="C780" s="55" t="str" cm="1">
        <f t="array" ref="C780">IF(ROW()-ROW(B$27)+1 &gt; $D$19, "",
_xlfn.SWITCH($D$15,
  "Monthly", EDATE($D$16, ROW()-ROW(B$27)),
  "Quarterly", EDATE($D$16, 3*(ROW()-ROW(B$27))),
  "Annually", EDATE($D$16, 12*(ROW()-ROW(B$27))),
  "Semi monthly", $D$16 + (ROW()-ROW(B$27))*15,
  "Bi weekly", $D$16 + (ROW()-ROW(B$27))*14,
  $D$16 + (ROW()-ROW(B$27))*30
))</f>
        <v/>
      </c>
      <c r="D780" s="52" t="str">
        <f t="shared" si="56"/>
        <v/>
      </c>
      <c r="E780" s="52" t="str">
        <f t="shared" si="57"/>
        <v/>
      </c>
      <c r="F780" s="52" t="str">
        <f t="shared" si="58"/>
        <v/>
      </c>
      <c r="G780" s="293" t="str">
        <f t="shared" si="59"/>
        <v/>
      </c>
      <c r="H780" s="293"/>
    </row>
    <row r="781" spans="2:8" ht="20" customHeight="1" x14ac:dyDescent="0.35">
      <c r="B781" s="50" t="str">
        <f t="shared" si="55"/>
        <v/>
      </c>
      <c r="C781" s="55" t="str" cm="1">
        <f t="array" ref="C781">IF(ROW()-ROW(B$27)+1 &gt; $D$19, "",
_xlfn.SWITCH($D$15,
  "Monthly", EDATE($D$16, ROW()-ROW(B$27)),
  "Quarterly", EDATE($D$16, 3*(ROW()-ROW(B$27))),
  "Annually", EDATE($D$16, 12*(ROW()-ROW(B$27))),
  "Semi monthly", $D$16 + (ROW()-ROW(B$27))*15,
  "Bi weekly", $D$16 + (ROW()-ROW(B$27))*14,
  $D$16 + (ROW()-ROW(B$27))*30
))</f>
        <v/>
      </c>
      <c r="D781" s="52" t="str">
        <f t="shared" si="56"/>
        <v/>
      </c>
      <c r="E781" s="52" t="str">
        <f t="shared" si="57"/>
        <v/>
      </c>
      <c r="F781" s="52" t="str">
        <f t="shared" si="58"/>
        <v/>
      </c>
      <c r="G781" s="293" t="str">
        <f t="shared" si="59"/>
        <v/>
      </c>
      <c r="H781" s="293"/>
    </row>
    <row r="782" spans="2:8" ht="20" customHeight="1" x14ac:dyDescent="0.35">
      <c r="B782" s="50" t="str">
        <f t="shared" si="55"/>
        <v/>
      </c>
      <c r="C782" s="55" t="str" cm="1">
        <f t="array" ref="C782">IF(ROW()-ROW(B$27)+1 &gt; $D$19, "",
_xlfn.SWITCH($D$15,
  "Monthly", EDATE($D$16, ROW()-ROW(B$27)),
  "Quarterly", EDATE($D$16, 3*(ROW()-ROW(B$27))),
  "Annually", EDATE($D$16, 12*(ROW()-ROW(B$27))),
  "Semi monthly", $D$16 + (ROW()-ROW(B$27))*15,
  "Bi weekly", $D$16 + (ROW()-ROW(B$27))*14,
  $D$16 + (ROW()-ROW(B$27))*30
))</f>
        <v/>
      </c>
      <c r="D782" s="52" t="str">
        <f t="shared" si="56"/>
        <v/>
      </c>
      <c r="E782" s="52" t="str">
        <f t="shared" si="57"/>
        <v/>
      </c>
      <c r="F782" s="52" t="str">
        <f t="shared" si="58"/>
        <v/>
      </c>
      <c r="G782" s="293" t="str">
        <f t="shared" si="59"/>
        <v/>
      </c>
      <c r="H782" s="293"/>
    </row>
    <row r="783" spans="2:8" ht="20" customHeight="1" x14ac:dyDescent="0.35">
      <c r="B783" s="50" t="str">
        <f t="shared" si="55"/>
        <v/>
      </c>
      <c r="C783" s="55" t="str" cm="1">
        <f t="array" ref="C783">IF(ROW()-ROW(B$27)+1 &gt; $D$19, "",
_xlfn.SWITCH($D$15,
  "Monthly", EDATE($D$16, ROW()-ROW(B$27)),
  "Quarterly", EDATE($D$16, 3*(ROW()-ROW(B$27))),
  "Annually", EDATE($D$16, 12*(ROW()-ROW(B$27))),
  "Semi monthly", $D$16 + (ROW()-ROW(B$27))*15,
  "Bi weekly", $D$16 + (ROW()-ROW(B$27))*14,
  $D$16 + (ROW()-ROW(B$27))*30
))</f>
        <v/>
      </c>
      <c r="D783" s="52" t="str">
        <f t="shared" si="56"/>
        <v/>
      </c>
      <c r="E783" s="52" t="str">
        <f t="shared" si="57"/>
        <v/>
      </c>
      <c r="F783" s="52" t="str">
        <f t="shared" si="58"/>
        <v/>
      </c>
      <c r="G783" s="293" t="str">
        <f t="shared" si="59"/>
        <v/>
      </c>
      <c r="H783" s="293"/>
    </row>
    <row r="784" spans="2:8" ht="20" customHeight="1" x14ac:dyDescent="0.35">
      <c r="B784" s="50" t="str">
        <f t="shared" si="55"/>
        <v/>
      </c>
      <c r="C784" s="55" t="str" cm="1">
        <f t="array" ref="C784">IF(ROW()-ROW(B$27)+1 &gt; $D$19, "",
_xlfn.SWITCH($D$15,
  "Monthly", EDATE($D$16, ROW()-ROW(B$27)),
  "Quarterly", EDATE($D$16, 3*(ROW()-ROW(B$27))),
  "Annually", EDATE($D$16, 12*(ROW()-ROW(B$27))),
  "Semi monthly", $D$16 + (ROW()-ROW(B$27))*15,
  "Bi weekly", $D$16 + (ROW()-ROW(B$27))*14,
  $D$16 + (ROW()-ROW(B$27))*30
))</f>
        <v/>
      </c>
      <c r="D784" s="52" t="str">
        <f t="shared" si="56"/>
        <v/>
      </c>
      <c r="E784" s="52" t="str">
        <f t="shared" si="57"/>
        <v/>
      </c>
      <c r="F784" s="52" t="str">
        <f t="shared" si="58"/>
        <v/>
      </c>
      <c r="G784" s="293" t="str">
        <f t="shared" si="59"/>
        <v/>
      </c>
      <c r="H784" s="293"/>
    </row>
    <row r="785" spans="2:8" ht="20" customHeight="1" x14ac:dyDescent="0.35">
      <c r="B785" s="50" t="str">
        <f t="shared" si="55"/>
        <v/>
      </c>
      <c r="C785" s="55" t="str" cm="1">
        <f t="array" ref="C785">IF(ROW()-ROW(B$27)+1 &gt; $D$19, "",
_xlfn.SWITCH($D$15,
  "Monthly", EDATE($D$16, ROW()-ROW(B$27)),
  "Quarterly", EDATE($D$16, 3*(ROW()-ROW(B$27))),
  "Annually", EDATE($D$16, 12*(ROW()-ROW(B$27))),
  "Semi monthly", $D$16 + (ROW()-ROW(B$27))*15,
  "Bi weekly", $D$16 + (ROW()-ROW(B$27))*14,
  $D$16 + (ROW()-ROW(B$27))*30
))</f>
        <v/>
      </c>
      <c r="D785" s="52" t="str">
        <f t="shared" si="56"/>
        <v/>
      </c>
      <c r="E785" s="52" t="str">
        <f t="shared" si="57"/>
        <v/>
      </c>
      <c r="F785" s="52" t="str">
        <f t="shared" si="58"/>
        <v/>
      </c>
      <c r="G785" s="293" t="str">
        <f t="shared" si="59"/>
        <v/>
      </c>
      <c r="H785" s="293"/>
    </row>
    <row r="786" spans="2:8" ht="20" customHeight="1" x14ac:dyDescent="0.35">
      <c r="B786" s="50" t="str">
        <f t="shared" si="55"/>
        <v/>
      </c>
      <c r="C786" s="55" t="str" cm="1">
        <f t="array" ref="C786">IF(ROW()-ROW(B$27)+1 &gt; $D$19, "",
_xlfn.SWITCH($D$15,
  "Monthly", EDATE($D$16, ROW()-ROW(B$27)),
  "Quarterly", EDATE($D$16, 3*(ROW()-ROW(B$27))),
  "Annually", EDATE($D$16, 12*(ROW()-ROW(B$27))),
  "Semi monthly", $D$16 + (ROW()-ROW(B$27))*15,
  "Bi weekly", $D$16 + (ROW()-ROW(B$27))*14,
  $D$16 + (ROW()-ROW(B$27))*30
))</f>
        <v/>
      </c>
      <c r="D786" s="52" t="str">
        <f t="shared" si="56"/>
        <v/>
      </c>
      <c r="E786" s="52" t="str">
        <f t="shared" si="57"/>
        <v/>
      </c>
      <c r="F786" s="52" t="str">
        <f t="shared" si="58"/>
        <v/>
      </c>
      <c r="G786" s="293" t="str">
        <f t="shared" si="59"/>
        <v/>
      </c>
      <c r="H786" s="293"/>
    </row>
    <row r="787" spans="2:8" ht="20" customHeight="1" x14ac:dyDescent="0.35">
      <c r="B787" s="50" t="str">
        <f t="shared" si="55"/>
        <v/>
      </c>
      <c r="C787" s="55" t="str" cm="1">
        <f t="array" ref="C787">IF(ROW()-ROW(B$27)+1 &gt; $D$19, "",
_xlfn.SWITCH($D$15,
  "Monthly", EDATE($D$16, ROW()-ROW(B$27)),
  "Quarterly", EDATE($D$16, 3*(ROW()-ROW(B$27))),
  "Annually", EDATE($D$16, 12*(ROW()-ROW(B$27))),
  "Semi monthly", $D$16 + (ROW()-ROW(B$27))*15,
  "Bi weekly", $D$16 + (ROW()-ROW(B$27))*14,
  $D$16 + (ROW()-ROW(B$27))*30
))</f>
        <v/>
      </c>
      <c r="D787" s="52" t="str">
        <f t="shared" si="56"/>
        <v/>
      </c>
      <c r="E787" s="52" t="str">
        <f t="shared" si="57"/>
        <v/>
      </c>
      <c r="F787" s="52" t="str">
        <f t="shared" si="58"/>
        <v/>
      </c>
      <c r="G787" s="293" t="str">
        <f t="shared" si="59"/>
        <v/>
      </c>
      <c r="H787" s="293"/>
    </row>
    <row r="788" spans="2:8" ht="20" customHeight="1" x14ac:dyDescent="0.35">
      <c r="B788" s="50" t="str">
        <f t="shared" si="55"/>
        <v/>
      </c>
      <c r="C788" s="55" t="str" cm="1">
        <f t="array" ref="C788">IF(ROW()-ROW(B$27)+1 &gt; $D$19, "",
_xlfn.SWITCH($D$15,
  "Monthly", EDATE($D$16, ROW()-ROW(B$27)),
  "Quarterly", EDATE($D$16, 3*(ROW()-ROW(B$27))),
  "Annually", EDATE($D$16, 12*(ROW()-ROW(B$27))),
  "Semi monthly", $D$16 + (ROW()-ROW(B$27))*15,
  "Bi weekly", $D$16 + (ROW()-ROW(B$27))*14,
  $D$16 + (ROW()-ROW(B$27))*30
))</f>
        <v/>
      </c>
      <c r="D788" s="52" t="str">
        <f t="shared" si="56"/>
        <v/>
      </c>
      <c r="E788" s="52" t="str">
        <f t="shared" si="57"/>
        <v/>
      </c>
      <c r="F788" s="52" t="str">
        <f t="shared" si="58"/>
        <v/>
      </c>
      <c r="G788" s="293" t="str">
        <f t="shared" si="59"/>
        <v/>
      </c>
      <c r="H788" s="293"/>
    </row>
    <row r="789" spans="2:8" ht="20" customHeight="1" x14ac:dyDescent="0.35">
      <c r="B789" s="50" t="str">
        <f t="shared" si="55"/>
        <v/>
      </c>
      <c r="C789" s="55" t="str" cm="1">
        <f t="array" ref="C789">IF(ROW()-ROW(B$27)+1 &gt; $D$19, "",
_xlfn.SWITCH($D$15,
  "Monthly", EDATE($D$16, ROW()-ROW(B$27)),
  "Quarterly", EDATE($D$16, 3*(ROW()-ROW(B$27))),
  "Annually", EDATE($D$16, 12*(ROW()-ROW(B$27))),
  "Semi monthly", $D$16 + (ROW()-ROW(B$27))*15,
  "Bi weekly", $D$16 + (ROW()-ROW(B$27))*14,
  $D$16 + (ROW()-ROW(B$27))*30
))</f>
        <v/>
      </c>
      <c r="D789" s="52" t="str">
        <f t="shared" si="56"/>
        <v/>
      </c>
      <c r="E789" s="52" t="str">
        <f t="shared" si="57"/>
        <v/>
      </c>
      <c r="F789" s="52" t="str">
        <f t="shared" si="58"/>
        <v/>
      </c>
      <c r="G789" s="293" t="str">
        <f t="shared" si="59"/>
        <v/>
      </c>
      <c r="H789" s="293"/>
    </row>
    <row r="790" spans="2:8" ht="20" customHeight="1" x14ac:dyDescent="0.35">
      <c r="B790" s="50" t="str">
        <f t="shared" si="55"/>
        <v/>
      </c>
      <c r="C790" s="55" t="str" cm="1">
        <f t="array" ref="C790">IF(ROW()-ROW(B$27)+1 &gt; $D$19, "",
_xlfn.SWITCH($D$15,
  "Monthly", EDATE($D$16, ROW()-ROW(B$27)),
  "Quarterly", EDATE($D$16, 3*(ROW()-ROW(B$27))),
  "Annually", EDATE($D$16, 12*(ROW()-ROW(B$27))),
  "Semi monthly", $D$16 + (ROW()-ROW(B$27))*15,
  "Bi weekly", $D$16 + (ROW()-ROW(B$27))*14,
  $D$16 + (ROW()-ROW(B$27))*30
))</f>
        <v/>
      </c>
      <c r="D790" s="52" t="str">
        <f t="shared" si="56"/>
        <v/>
      </c>
      <c r="E790" s="52" t="str">
        <f t="shared" si="57"/>
        <v/>
      </c>
      <c r="F790" s="52" t="str">
        <f t="shared" si="58"/>
        <v/>
      </c>
      <c r="G790" s="293" t="str">
        <f t="shared" si="59"/>
        <v/>
      </c>
      <c r="H790" s="293"/>
    </row>
    <row r="791" spans="2:8" ht="20" customHeight="1" x14ac:dyDescent="0.35">
      <c r="B791" s="50" t="str">
        <f t="shared" si="55"/>
        <v/>
      </c>
      <c r="C791" s="55" t="str" cm="1">
        <f t="array" ref="C791">IF(ROW()-ROW(B$27)+1 &gt; $D$19, "",
_xlfn.SWITCH($D$15,
  "Monthly", EDATE($D$16, ROW()-ROW(B$27)),
  "Quarterly", EDATE($D$16, 3*(ROW()-ROW(B$27))),
  "Annually", EDATE($D$16, 12*(ROW()-ROW(B$27))),
  "Semi monthly", $D$16 + (ROW()-ROW(B$27))*15,
  "Bi weekly", $D$16 + (ROW()-ROW(B$27))*14,
  $D$16 + (ROW()-ROW(B$27))*30
))</f>
        <v/>
      </c>
      <c r="D791" s="52" t="str">
        <f t="shared" si="56"/>
        <v/>
      </c>
      <c r="E791" s="52" t="str">
        <f t="shared" si="57"/>
        <v/>
      </c>
      <c r="F791" s="52" t="str">
        <f t="shared" si="58"/>
        <v/>
      </c>
      <c r="G791" s="293" t="str">
        <f t="shared" si="59"/>
        <v/>
      </c>
      <c r="H791" s="293"/>
    </row>
    <row r="792" spans="2:8" ht="20" customHeight="1" x14ac:dyDescent="0.35">
      <c r="B792" s="50" t="str">
        <f t="shared" si="55"/>
        <v/>
      </c>
      <c r="C792" s="55" t="str" cm="1">
        <f t="array" ref="C792">IF(ROW()-ROW(B$27)+1 &gt; $D$19, "",
_xlfn.SWITCH($D$15,
  "Monthly", EDATE($D$16, ROW()-ROW(B$27)),
  "Quarterly", EDATE($D$16, 3*(ROW()-ROW(B$27))),
  "Annually", EDATE($D$16, 12*(ROW()-ROW(B$27))),
  "Semi monthly", $D$16 + (ROW()-ROW(B$27))*15,
  "Bi weekly", $D$16 + (ROW()-ROW(B$27))*14,
  $D$16 + (ROW()-ROW(B$27))*30
))</f>
        <v/>
      </c>
      <c r="D792" s="52" t="str">
        <f t="shared" si="56"/>
        <v/>
      </c>
      <c r="E792" s="52" t="str">
        <f t="shared" si="57"/>
        <v/>
      </c>
      <c r="F792" s="52" t="str">
        <f t="shared" si="58"/>
        <v/>
      </c>
      <c r="G792" s="293" t="str">
        <f t="shared" si="59"/>
        <v/>
      </c>
      <c r="H792" s="293"/>
    </row>
    <row r="793" spans="2:8" ht="20" customHeight="1" x14ac:dyDescent="0.35">
      <c r="B793" s="50" t="str">
        <f t="shared" si="55"/>
        <v/>
      </c>
      <c r="C793" s="55" t="str" cm="1">
        <f t="array" ref="C793">IF(ROW()-ROW(B$27)+1 &gt; $D$19, "",
_xlfn.SWITCH($D$15,
  "Monthly", EDATE($D$16, ROW()-ROW(B$27)),
  "Quarterly", EDATE($D$16, 3*(ROW()-ROW(B$27))),
  "Annually", EDATE($D$16, 12*(ROW()-ROW(B$27))),
  "Semi monthly", $D$16 + (ROW()-ROW(B$27))*15,
  "Bi weekly", $D$16 + (ROW()-ROW(B$27))*14,
  $D$16 + (ROW()-ROW(B$27))*30
))</f>
        <v/>
      </c>
      <c r="D793" s="52" t="str">
        <f t="shared" si="56"/>
        <v/>
      </c>
      <c r="E793" s="52" t="str">
        <f t="shared" si="57"/>
        <v/>
      </c>
      <c r="F793" s="52" t="str">
        <f t="shared" si="58"/>
        <v/>
      </c>
      <c r="G793" s="293" t="str">
        <f t="shared" si="59"/>
        <v/>
      </c>
      <c r="H793" s="293"/>
    </row>
    <row r="794" spans="2:8" ht="20" customHeight="1" x14ac:dyDescent="0.35">
      <c r="B794" s="50" t="str">
        <f t="shared" si="55"/>
        <v/>
      </c>
      <c r="C794" s="55" t="str" cm="1">
        <f t="array" ref="C794">IF(ROW()-ROW(B$27)+1 &gt; $D$19, "",
_xlfn.SWITCH($D$15,
  "Monthly", EDATE($D$16, ROW()-ROW(B$27)),
  "Quarterly", EDATE($D$16, 3*(ROW()-ROW(B$27))),
  "Annually", EDATE($D$16, 12*(ROW()-ROW(B$27))),
  "Semi monthly", $D$16 + (ROW()-ROW(B$27))*15,
  "Bi weekly", $D$16 + (ROW()-ROW(B$27))*14,
  $D$16 + (ROW()-ROW(B$27))*30
))</f>
        <v/>
      </c>
      <c r="D794" s="52" t="str">
        <f t="shared" si="56"/>
        <v/>
      </c>
      <c r="E794" s="52" t="str">
        <f t="shared" si="57"/>
        <v/>
      </c>
      <c r="F794" s="52" t="str">
        <f t="shared" si="58"/>
        <v/>
      </c>
      <c r="G794" s="293" t="str">
        <f t="shared" si="59"/>
        <v/>
      </c>
      <c r="H794" s="293"/>
    </row>
    <row r="795" spans="2:8" ht="20" customHeight="1" x14ac:dyDescent="0.35">
      <c r="B795" s="50" t="str">
        <f t="shared" ref="B795:B858" si="60">IF(ROW()-ROW(A$27)+1 &gt; $D$19, "", ROW()-ROW(A$27)+1)</f>
        <v/>
      </c>
      <c r="C795" s="55" t="str" cm="1">
        <f t="array" ref="C795">IF(ROW()-ROW(B$27)+1 &gt; $D$19, "",
_xlfn.SWITCH($D$15,
  "Monthly", EDATE($D$16, ROW()-ROW(B$27)),
  "Quarterly", EDATE($D$16, 3*(ROW()-ROW(B$27))),
  "Annually", EDATE($D$16, 12*(ROW()-ROW(B$27))),
  "Semi monthly", $D$16 + (ROW()-ROW(B$27))*15,
  "Bi weekly", $D$16 + (ROW()-ROW(B$27))*14,
  $D$16 + (ROW()-ROW(B$27))*30
))</f>
        <v/>
      </c>
      <c r="D795" s="52" t="str">
        <f t="shared" si="56"/>
        <v/>
      </c>
      <c r="E795" s="52" t="str">
        <f t="shared" si="57"/>
        <v/>
      </c>
      <c r="F795" s="52" t="str">
        <f t="shared" si="58"/>
        <v/>
      </c>
      <c r="G795" s="293" t="str">
        <f t="shared" si="59"/>
        <v/>
      </c>
      <c r="H795" s="293"/>
    </row>
    <row r="796" spans="2:8" ht="20" customHeight="1" x14ac:dyDescent="0.35">
      <c r="B796" s="50" t="str">
        <f t="shared" si="60"/>
        <v/>
      </c>
      <c r="C796" s="55" t="str" cm="1">
        <f t="array" ref="C796">IF(ROW()-ROW(B$27)+1 &gt; $D$19, "",
_xlfn.SWITCH($D$15,
  "Monthly", EDATE($D$16, ROW()-ROW(B$27)),
  "Quarterly", EDATE($D$16, 3*(ROW()-ROW(B$27))),
  "Annually", EDATE($D$16, 12*(ROW()-ROW(B$27))),
  "Semi monthly", $D$16 + (ROW()-ROW(B$27))*15,
  "Bi weekly", $D$16 + (ROW()-ROW(B$27))*14,
  $D$16 + (ROW()-ROW(B$27))*30
))</f>
        <v/>
      </c>
      <c r="D796" s="52" t="str">
        <f t="shared" ref="D796:D859" si="61">IF(B796="","",IF($D$8="Yes",ROUND($D$21,2),$D$21))</f>
        <v/>
      </c>
      <c r="E796" s="52" t="str">
        <f t="shared" ref="E796:E859" si="62">IF(B796="","",IF($D$7="Flat",($D$12*$D$13*$D$14)/$D$19,IF($D$8="Yes",ROUND(($G795*$D$13*$D$14)/$D$19,2),($G795*$D$13*$D$14)/$D$19)))</f>
        <v/>
      </c>
      <c r="F796" s="52" t="str">
        <f t="shared" ref="F796:F859" si="63">IF($B796="","",IF($D$7="Flat",IFERROR($D$12/$D$19,0),($D796-$E796)))</f>
        <v/>
      </c>
      <c r="G796" s="293" t="str">
        <f t="shared" ref="G796:G859" si="64">IFERROR(IF(B796="","",IF($D$8="Yes",ROUND(IF(B796=$D$19,0,ROUND($G795-$F796,2)),2),IF(B796=$D$19,0,ROUND($G795-$F796,2)))),"")</f>
        <v/>
      </c>
      <c r="H796" s="293"/>
    </row>
    <row r="797" spans="2:8" ht="20" customHeight="1" x14ac:dyDescent="0.35">
      <c r="B797" s="50" t="str">
        <f t="shared" si="60"/>
        <v/>
      </c>
      <c r="C797" s="55" t="str" cm="1">
        <f t="array" ref="C797">IF(ROW()-ROW(B$27)+1 &gt; $D$19, "",
_xlfn.SWITCH($D$15,
  "Monthly", EDATE($D$16, ROW()-ROW(B$27)),
  "Quarterly", EDATE($D$16, 3*(ROW()-ROW(B$27))),
  "Annually", EDATE($D$16, 12*(ROW()-ROW(B$27))),
  "Semi monthly", $D$16 + (ROW()-ROW(B$27))*15,
  "Bi weekly", $D$16 + (ROW()-ROW(B$27))*14,
  $D$16 + (ROW()-ROW(B$27))*30
))</f>
        <v/>
      </c>
      <c r="D797" s="52" t="str">
        <f t="shared" si="61"/>
        <v/>
      </c>
      <c r="E797" s="52" t="str">
        <f t="shared" si="62"/>
        <v/>
      </c>
      <c r="F797" s="52" t="str">
        <f t="shared" si="63"/>
        <v/>
      </c>
      <c r="G797" s="293" t="str">
        <f t="shared" si="64"/>
        <v/>
      </c>
      <c r="H797" s="293"/>
    </row>
    <row r="798" spans="2:8" ht="20" customHeight="1" x14ac:dyDescent="0.35">
      <c r="B798" s="50" t="str">
        <f t="shared" si="60"/>
        <v/>
      </c>
      <c r="C798" s="55" t="str" cm="1">
        <f t="array" ref="C798">IF(ROW()-ROW(B$27)+1 &gt; $D$19, "",
_xlfn.SWITCH($D$15,
  "Monthly", EDATE($D$16, ROW()-ROW(B$27)),
  "Quarterly", EDATE($D$16, 3*(ROW()-ROW(B$27))),
  "Annually", EDATE($D$16, 12*(ROW()-ROW(B$27))),
  "Semi monthly", $D$16 + (ROW()-ROW(B$27))*15,
  "Bi weekly", $D$16 + (ROW()-ROW(B$27))*14,
  $D$16 + (ROW()-ROW(B$27))*30
))</f>
        <v/>
      </c>
      <c r="D798" s="52" t="str">
        <f t="shared" si="61"/>
        <v/>
      </c>
      <c r="E798" s="52" t="str">
        <f t="shared" si="62"/>
        <v/>
      </c>
      <c r="F798" s="52" t="str">
        <f t="shared" si="63"/>
        <v/>
      </c>
      <c r="G798" s="293" t="str">
        <f t="shared" si="64"/>
        <v/>
      </c>
      <c r="H798" s="293"/>
    </row>
    <row r="799" spans="2:8" ht="20" customHeight="1" x14ac:dyDescent="0.35">
      <c r="B799" s="50" t="str">
        <f t="shared" si="60"/>
        <v/>
      </c>
      <c r="C799" s="55" t="str" cm="1">
        <f t="array" ref="C799">IF(ROW()-ROW(B$27)+1 &gt; $D$19, "",
_xlfn.SWITCH($D$15,
  "Monthly", EDATE($D$16, ROW()-ROW(B$27)),
  "Quarterly", EDATE($D$16, 3*(ROW()-ROW(B$27))),
  "Annually", EDATE($D$16, 12*(ROW()-ROW(B$27))),
  "Semi monthly", $D$16 + (ROW()-ROW(B$27))*15,
  "Bi weekly", $D$16 + (ROW()-ROW(B$27))*14,
  $D$16 + (ROW()-ROW(B$27))*30
))</f>
        <v/>
      </c>
      <c r="D799" s="52" t="str">
        <f t="shared" si="61"/>
        <v/>
      </c>
      <c r="E799" s="52" t="str">
        <f t="shared" si="62"/>
        <v/>
      </c>
      <c r="F799" s="52" t="str">
        <f t="shared" si="63"/>
        <v/>
      </c>
      <c r="G799" s="293" t="str">
        <f t="shared" si="64"/>
        <v/>
      </c>
      <c r="H799" s="293"/>
    </row>
    <row r="800" spans="2:8" ht="20" customHeight="1" x14ac:dyDescent="0.35">
      <c r="B800" s="50" t="str">
        <f t="shared" si="60"/>
        <v/>
      </c>
      <c r="C800" s="55" t="str" cm="1">
        <f t="array" ref="C800">IF(ROW()-ROW(B$27)+1 &gt; $D$19, "",
_xlfn.SWITCH($D$15,
  "Monthly", EDATE($D$16, ROW()-ROW(B$27)),
  "Quarterly", EDATE($D$16, 3*(ROW()-ROW(B$27))),
  "Annually", EDATE($D$16, 12*(ROW()-ROW(B$27))),
  "Semi monthly", $D$16 + (ROW()-ROW(B$27))*15,
  "Bi weekly", $D$16 + (ROW()-ROW(B$27))*14,
  $D$16 + (ROW()-ROW(B$27))*30
))</f>
        <v/>
      </c>
      <c r="D800" s="52" t="str">
        <f t="shared" si="61"/>
        <v/>
      </c>
      <c r="E800" s="52" t="str">
        <f t="shared" si="62"/>
        <v/>
      </c>
      <c r="F800" s="52" t="str">
        <f t="shared" si="63"/>
        <v/>
      </c>
      <c r="G800" s="293" t="str">
        <f t="shared" si="64"/>
        <v/>
      </c>
      <c r="H800" s="293"/>
    </row>
    <row r="801" spans="2:8" ht="20" customHeight="1" x14ac:dyDescent="0.35">
      <c r="B801" s="50" t="str">
        <f t="shared" si="60"/>
        <v/>
      </c>
      <c r="C801" s="55" t="str" cm="1">
        <f t="array" ref="C801">IF(ROW()-ROW(B$27)+1 &gt; $D$19, "",
_xlfn.SWITCH($D$15,
  "Monthly", EDATE($D$16, ROW()-ROW(B$27)),
  "Quarterly", EDATE($D$16, 3*(ROW()-ROW(B$27))),
  "Annually", EDATE($D$16, 12*(ROW()-ROW(B$27))),
  "Semi monthly", $D$16 + (ROW()-ROW(B$27))*15,
  "Bi weekly", $D$16 + (ROW()-ROW(B$27))*14,
  $D$16 + (ROW()-ROW(B$27))*30
))</f>
        <v/>
      </c>
      <c r="D801" s="52" t="str">
        <f t="shared" si="61"/>
        <v/>
      </c>
      <c r="E801" s="52" t="str">
        <f t="shared" si="62"/>
        <v/>
      </c>
      <c r="F801" s="52" t="str">
        <f t="shared" si="63"/>
        <v/>
      </c>
      <c r="G801" s="293" t="str">
        <f t="shared" si="64"/>
        <v/>
      </c>
      <c r="H801" s="293"/>
    </row>
    <row r="802" spans="2:8" ht="20" customHeight="1" x14ac:dyDescent="0.35">
      <c r="B802" s="50" t="str">
        <f t="shared" si="60"/>
        <v/>
      </c>
      <c r="C802" s="55" t="str" cm="1">
        <f t="array" ref="C802">IF(ROW()-ROW(B$27)+1 &gt; $D$19, "",
_xlfn.SWITCH($D$15,
  "Monthly", EDATE($D$16, ROW()-ROW(B$27)),
  "Quarterly", EDATE($D$16, 3*(ROW()-ROW(B$27))),
  "Annually", EDATE($D$16, 12*(ROW()-ROW(B$27))),
  "Semi monthly", $D$16 + (ROW()-ROW(B$27))*15,
  "Bi weekly", $D$16 + (ROW()-ROW(B$27))*14,
  $D$16 + (ROW()-ROW(B$27))*30
))</f>
        <v/>
      </c>
      <c r="D802" s="52" t="str">
        <f t="shared" si="61"/>
        <v/>
      </c>
      <c r="E802" s="52" t="str">
        <f t="shared" si="62"/>
        <v/>
      </c>
      <c r="F802" s="52" t="str">
        <f t="shared" si="63"/>
        <v/>
      </c>
      <c r="G802" s="293" t="str">
        <f t="shared" si="64"/>
        <v/>
      </c>
      <c r="H802" s="293"/>
    </row>
    <row r="803" spans="2:8" ht="20" customHeight="1" x14ac:dyDescent="0.35">
      <c r="B803" s="50" t="str">
        <f t="shared" si="60"/>
        <v/>
      </c>
      <c r="C803" s="55" t="str" cm="1">
        <f t="array" ref="C803">IF(ROW()-ROW(B$27)+1 &gt; $D$19, "",
_xlfn.SWITCH($D$15,
  "Monthly", EDATE($D$16, ROW()-ROW(B$27)),
  "Quarterly", EDATE($D$16, 3*(ROW()-ROW(B$27))),
  "Annually", EDATE($D$16, 12*(ROW()-ROW(B$27))),
  "Semi monthly", $D$16 + (ROW()-ROW(B$27))*15,
  "Bi weekly", $D$16 + (ROW()-ROW(B$27))*14,
  $D$16 + (ROW()-ROW(B$27))*30
))</f>
        <v/>
      </c>
      <c r="D803" s="52" t="str">
        <f t="shared" si="61"/>
        <v/>
      </c>
      <c r="E803" s="52" t="str">
        <f t="shared" si="62"/>
        <v/>
      </c>
      <c r="F803" s="52" t="str">
        <f t="shared" si="63"/>
        <v/>
      </c>
      <c r="G803" s="293" t="str">
        <f t="shared" si="64"/>
        <v/>
      </c>
      <c r="H803" s="293"/>
    </row>
    <row r="804" spans="2:8" ht="20" customHeight="1" x14ac:dyDescent="0.35">
      <c r="B804" s="50" t="str">
        <f t="shared" si="60"/>
        <v/>
      </c>
      <c r="C804" s="55" t="str" cm="1">
        <f t="array" ref="C804">IF(ROW()-ROW(B$27)+1 &gt; $D$19, "",
_xlfn.SWITCH($D$15,
  "Monthly", EDATE($D$16, ROW()-ROW(B$27)),
  "Quarterly", EDATE($D$16, 3*(ROW()-ROW(B$27))),
  "Annually", EDATE($D$16, 12*(ROW()-ROW(B$27))),
  "Semi monthly", $D$16 + (ROW()-ROW(B$27))*15,
  "Bi weekly", $D$16 + (ROW()-ROW(B$27))*14,
  $D$16 + (ROW()-ROW(B$27))*30
))</f>
        <v/>
      </c>
      <c r="D804" s="52" t="str">
        <f t="shared" si="61"/>
        <v/>
      </c>
      <c r="E804" s="52" t="str">
        <f t="shared" si="62"/>
        <v/>
      </c>
      <c r="F804" s="52" t="str">
        <f t="shared" si="63"/>
        <v/>
      </c>
      <c r="G804" s="293" t="str">
        <f t="shared" si="64"/>
        <v/>
      </c>
      <c r="H804" s="293"/>
    </row>
    <row r="805" spans="2:8" ht="20" customHeight="1" x14ac:dyDescent="0.35">
      <c r="B805" s="50" t="str">
        <f t="shared" si="60"/>
        <v/>
      </c>
      <c r="C805" s="55" t="str" cm="1">
        <f t="array" ref="C805">IF(ROW()-ROW(B$27)+1 &gt; $D$19, "",
_xlfn.SWITCH($D$15,
  "Monthly", EDATE($D$16, ROW()-ROW(B$27)),
  "Quarterly", EDATE($D$16, 3*(ROW()-ROW(B$27))),
  "Annually", EDATE($D$16, 12*(ROW()-ROW(B$27))),
  "Semi monthly", $D$16 + (ROW()-ROW(B$27))*15,
  "Bi weekly", $D$16 + (ROW()-ROW(B$27))*14,
  $D$16 + (ROW()-ROW(B$27))*30
))</f>
        <v/>
      </c>
      <c r="D805" s="52" t="str">
        <f t="shared" si="61"/>
        <v/>
      </c>
      <c r="E805" s="52" t="str">
        <f t="shared" si="62"/>
        <v/>
      </c>
      <c r="F805" s="52" t="str">
        <f t="shared" si="63"/>
        <v/>
      </c>
      <c r="G805" s="293" t="str">
        <f t="shared" si="64"/>
        <v/>
      </c>
      <c r="H805" s="293"/>
    </row>
    <row r="806" spans="2:8" ht="20" customHeight="1" x14ac:dyDescent="0.35">
      <c r="B806" s="50" t="str">
        <f t="shared" si="60"/>
        <v/>
      </c>
      <c r="C806" s="55" t="str" cm="1">
        <f t="array" ref="C806">IF(ROW()-ROW(B$27)+1 &gt; $D$19, "",
_xlfn.SWITCH($D$15,
  "Monthly", EDATE($D$16, ROW()-ROW(B$27)),
  "Quarterly", EDATE($D$16, 3*(ROW()-ROW(B$27))),
  "Annually", EDATE($D$16, 12*(ROW()-ROW(B$27))),
  "Semi monthly", $D$16 + (ROW()-ROW(B$27))*15,
  "Bi weekly", $D$16 + (ROW()-ROW(B$27))*14,
  $D$16 + (ROW()-ROW(B$27))*30
))</f>
        <v/>
      </c>
      <c r="D806" s="52" t="str">
        <f t="shared" si="61"/>
        <v/>
      </c>
      <c r="E806" s="52" t="str">
        <f t="shared" si="62"/>
        <v/>
      </c>
      <c r="F806" s="52" t="str">
        <f t="shared" si="63"/>
        <v/>
      </c>
      <c r="G806" s="293" t="str">
        <f t="shared" si="64"/>
        <v/>
      </c>
      <c r="H806" s="293"/>
    </row>
    <row r="807" spans="2:8" ht="20" customHeight="1" x14ac:dyDescent="0.35">
      <c r="B807" s="50" t="str">
        <f t="shared" si="60"/>
        <v/>
      </c>
      <c r="C807" s="55" t="str" cm="1">
        <f t="array" ref="C807">IF(ROW()-ROW(B$27)+1 &gt; $D$19, "",
_xlfn.SWITCH($D$15,
  "Monthly", EDATE($D$16, ROW()-ROW(B$27)),
  "Quarterly", EDATE($D$16, 3*(ROW()-ROW(B$27))),
  "Annually", EDATE($D$16, 12*(ROW()-ROW(B$27))),
  "Semi monthly", $D$16 + (ROW()-ROW(B$27))*15,
  "Bi weekly", $D$16 + (ROW()-ROW(B$27))*14,
  $D$16 + (ROW()-ROW(B$27))*30
))</f>
        <v/>
      </c>
      <c r="D807" s="52" t="str">
        <f t="shared" si="61"/>
        <v/>
      </c>
      <c r="E807" s="52" t="str">
        <f t="shared" si="62"/>
        <v/>
      </c>
      <c r="F807" s="52" t="str">
        <f t="shared" si="63"/>
        <v/>
      </c>
      <c r="G807" s="293" t="str">
        <f t="shared" si="64"/>
        <v/>
      </c>
      <c r="H807" s="293"/>
    </row>
    <row r="808" spans="2:8" ht="20" customHeight="1" x14ac:dyDescent="0.35">
      <c r="B808" s="50" t="str">
        <f t="shared" si="60"/>
        <v/>
      </c>
      <c r="C808" s="55" t="str" cm="1">
        <f t="array" ref="C808">IF(ROW()-ROW(B$27)+1 &gt; $D$19, "",
_xlfn.SWITCH($D$15,
  "Monthly", EDATE($D$16, ROW()-ROW(B$27)),
  "Quarterly", EDATE($D$16, 3*(ROW()-ROW(B$27))),
  "Annually", EDATE($D$16, 12*(ROW()-ROW(B$27))),
  "Semi monthly", $D$16 + (ROW()-ROW(B$27))*15,
  "Bi weekly", $D$16 + (ROW()-ROW(B$27))*14,
  $D$16 + (ROW()-ROW(B$27))*30
))</f>
        <v/>
      </c>
      <c r="D808" s="52" t="str">
        <f t="shared" si="61"/>
        <v/>
      </c>
      <c r="E808" s="52" t="str">
        <f t="shared" si="62"/>
        <v/>
      </c>
      <c r="F808" s="52" t="str">
        <f t="shared" si="63"/>
        <v/>
      </c>
      <c r="G808" s="293" t="str">
        <f t="shared" si="64"/>
        <v/>
      </c>
      <c r="H808" s="293"/>
    </row>
    <row r="809" spans="2:8" ht="20" customHeight="1" x14ac:dyDescent="0.35">
      <c r="B809" s="50" t="str">
        <f t="shared" si="60"/>
        <v/>
      </c>
      <c r="C809" s="55" t="str" cm="1">
        <f t="array" ref="C809">IF(ROW()-ROW(B$27)+1 &gt; $D$19, "",
_xlfn.SWITCH($D$15,
  "Monthly", EDATE($D$16, ROW()-ROW(B$27)),
  "Quarterly", EDATE($D$16, 3*(ROW()-ROW(B$27))),
  "Annually", EDATE($D$16, 12*(ROW()-ROW(B$27))),
  "Semi monthly", $D$16 + (ROW()-ROW(B$27))*15,
  "Bi weekly", $D$16 + (ROW()-ROW(B$27))*14,
  $D$16 + (ROW()-ROW(B$27))*30
))</f>
        <v/>
      </c>
      <c r="D809" s="52" t="str">
        <f t="shared" si="61"/>
        <v/>
      </c>
      <c r="E809" s="52" t="str">
        <f t="shared" si="62"/>
        <v/>
      </c>
      <c r="F809" s="52" t="str">
        <f t="shared" si="63"/>
        <v/>
      </c>
      <c r="G809" s="293" t="str">
        <f t="shared" si="64"/>
        <v/>
      </c>
      <c r="H809" s="293"/>
    </row>
    <row r="810" spans="2:8" ht="20" customHeight="1" x14ac:dyDescent="0.35">
      <c r="B810" s="50" t="str">
        <f t="shared" si="60"/>
        <v/>
      </c>
      <c r="C810" s="55" t="str" cm="1">
        <f t="array" ref="C810">IF(ROW()-ROW(B$27)+1 &gt; $D$19, "",
_xlfn.SWITCH($D$15,
  "Monthly", EDATE($D$16, ROW()-ROW(B$27)),
  "Quarterly", EDATE($D$16, 3*(ROW()-ROW(B$27))),
  "Annually", EDATE($D$16, 12*(ROW()-ROW(B$27))),
  "Semi monthly", $D$16 + (ROW()-ROW(B$27))*15,
  "Bi weekly", $D$16 + (ROW()-ROW(B$27))*14,
  $D$16 + (ROW()-ROW(B$27))*30
))</f>
        <v/>
      </c>
      <c r="D810" s="52" t="str">
        <f t="shared" si="61"/>
        <v/>
      </c>
      <c r="E810" s="52" t="str">
        <f t="shared" si="62"/>
        <v/>
      </c>
      <c r="F810" s="52" t="str">
        <f t="shared" si="63"/>
        <v/>
      </c>
      <c r="G810" s="293" t="str">
        <f t="shared" si="64"/>
        <v/>
      </c>
      <c r="H810" s="293"/>
    </row>
    <row r="811" spans="2:8" ht="20" customHeight="1" x14ac:dyDescent="0.35">
      <c r="B811" s="50" t="str">
        <f t="shared" si="60"/>
        <v/>
      </c>
      <c r="C811" s="55" t="str" cm="1">
        <f t="array" ref="C811">IF(ROW()-ROW(B$27)+1 &gt; $D$19, "",
_xlfn.SWITCH($D$15,
  "Monthly", EDATE($D$16, ROW()-ROW(B$27)),
  "Quarterly", EDATE($D$16, 3*(ROW()-ROW(B$27))),
  "Annually", EDATE($D$16, 12*(ROW()-ROW(B$27))),
  "Semi monthly", $D$16 + (ROW()-ROW(B$27))*15,
  "Bi weekly", $D$16 + (ROW()-ROW(B$27))*14,
  $D$16 + (ROW()-ROW(B$27))*30
))</f>
        <v/>
      </c>
      <c r="D811" s="52" t="str">
        <f t="shared" si="61"/>
        <v/>
      </c>
      <c r="E811" s="52" t="str">
        <f t="shared" si="62"/>
        <v/>
      </c>
      <c r="F811" s="52" t="str">
        <f t="shared" si="63"/>
        <v/>
      </c>
      <c r="G811" s="293" t="str">
        <f t="shared" si="64"/>
        <v/>
      </c>
      <c r="H811" s="293"/>
    </row>
    <row r="812" spans="2:8" ht="20" customHeight="1" x14ac:dyDescent="0.35">
      <c r="B812" s="50" t="str">
        <f t="shared" si="60"/>
        <v/>
      </c>
      <c r="C812" s="55" t="str" cm="1">
        <f t="array" ref="C812">IF(ROW()-ROW(B$27)+1 &gt; $D$19, "",
_xlfn.SWITCH($D$15,
  "Monthly", EDATE($D$16, ROW()-ROW(B$27)),
  "Quarterly", EDATE($D$16, 3*(ROW()-ROW(B$27))),
  "Annually", EDATE($D$16, 12*(ROW()-ROW(B$27))),
  "Semi monthly", $D$16 + (ROW()-ROW(B$27))*15,
  "Bi weekly", $D$16 + (ROW()-ROW(B$27))*14,
  $D$16 + (ROW()-ROW(B$27))*30
))</f>
        <v/>
      </c>
      <c r="D812" s="52" t="str">
        <f t="shared" si="61"/>
        <v/>
      </c>
      <c r="E812" s="52" t="str">
        <f t="shared" si="62"/>
        <v/>
      </c>
      <c r="F812" s="52" t="str">
        <f t="shared" si="63"/>
        <v/>
      </c>
      <c r="G812" s="293" t="str">
        <f t="shared" si="64"/>
        <v/>
      </c>
      <c r="H812" s="293"/>
    </row>
    <row r="813" spans="2:8" ht="20" customHeight="1" x14ac:dyDescent="0.35">
      <c r="B813" s="50" t="str">
        <f t="shared" si="60"/>
        <v/>
      </c>
      <c r="C813" s="55" t="str" cm="1">
        <f t="array" ref="C813">IF(ROW()-ROW(B$27)+1 &gt; $D$19, "",
_xlfn.SWITCH($D$15,
  "Monthly", EDATE($D$16, ROW()-ROW(B$27)),
  "Quarterly", EDATE($D$16, 3*(ROW()-ROW(B$27))),
  "Annually", EDATE($D$16, 12*(ROW()-ROW(B$27))),
  "Semi monthly", $D$16 + (ROW()-ROW(B$27))*15,
  "Bi weekly", $D$16 + (ROW()-ROW(B$27))*14,
  $D$16 + (ROW()-ROW(B$27))*30
))</f>
        <v/>
      </c>
      <c r="D813" s="52" t="str">
        <f t="shared" si="61"/>
        <v/>
      </c>
      <c r="E813" s="52" t="str">
        <f t="shared" si="62"/>
        <v/>
      </c>
      <c r="F813" s="52" t="str">
        <f t="shared" si="63"/>
        <v/>
      </c>
      <c r="G813" s="293" t="str">
        <f t="shared" si="64"/>
        <v/>
      </c>
      <c r="H813" s="293"/>
    </row>
    <row r="814" spans="2:8" ht="20" customHeight="1" x14ac:dyDescent="0.35">
      <c r="B814" s="50" t="str">
        <f t="shared" si="60"/>
        <v/>
      </c>
      <c r="C814" s="55" t="str" cm="1">
        <f t="array" ref="C814">IF(ROW()-ROW(B$27)+1 &gt; $D$19, "",
_xlfn.SWITCH($D$15,
  "Monthly", EDATE($D$16, ROW()-ROW(B$27)),
  "Quarterly", EDATE($D$16, 3*(ROW()-ROW(B$27))),
  "Annually", EDATE($D$16, 12*(ROW()-ROW(B$27))),
  "Semi monthly", $D$16 + (ROW()-ROW(B$27))*15,
  "Bi weekly", $D$16 + (ROW()-ROW(B$27))*14,
  $D$16 + (ROW()-ROW(B$27))*30
))</f>
        <v/>
      </c>
      <c r="D814" s="52" t="str">
        <f t="shared" si="61"/>
        <v/>
      </c>
      <c r="E814" s="52" t="str">
        <f t="shared" si="62"/>
        <v/>
      </c>
      <c r="F814" s="52" t="str">
        <f t="shared" si="63"/>
        <v/>
      </c>
      <c r="G814" s="293" t="str">
        <f t="shared" si="64"/>
        <v/>
      </c>
      <c r="H814" s="293"/>
    </row>
    <row r="815" spans="2:8" ht="20" customHeight="1" x14ac:dyDescent="0.35">
      <c r="B815" s="50" t="str">
        <f t="shared" si="60"/>
        <v/>
      </c>
      <c r="C815" s="55" t="str" cm="1">
        <f t="array" ref="C815">IF(ROW()-ROW(B$27)+1 &gt; $D$19, "",
_xlfn.SWITCH($D$15,
  "Monthly", EDATE($D$16, ROW()-ROW(B$27)),
  "Quarterly", EDATE($D$16, 3*(ROW()-ROW(B$27))),
  "Annually", EDATE($D$16, 12*(ROW()-ROW(B$27))),
  "Semi monthly", $D$16 + (ROW()-ROW(B$27))*15,
  "Bi weekly", $D$16 + (ROW()-ROW(B$27))*14,
  $D$16 + (ROW()-ROW(B$27))*30
))</f>
        <v/>
      </c>
      <c r="D815" s="52" t="str">
        <f t="shared" si="61"/>
        <v/>
      </c>
      <c r="E815" s="52" t="str">
        <f t="shared" si="62"/>
        <v/>
      </c>
      <c r="F815" s="52" t="str">
        <f t="shared" si="63"/>
        <v/>
      </c>
      <c r="G815" s="293" t="str">
        <f t="shared" si="64"/>
        <v/>
      </c>
      <c r="H815" s="293"/>
    </row>
    <row r="816" spans="2:8" ht="20" customHeight="1" x14ac:dyDescent="0.35">
      <c r="B816" s="50" t="str">
        <f t="shared" si="60"/>
        <v/>
      </c>
      <c r="C816" s="55" t="str" cm="1">
        <f t="array" ref="C816">IF(ROW()-ROW(B$27)+1 &gt; $D$19, "",
_xlfn.SWITCH($D$15,
  "Monthly", EDATE($D$16, ROW()-ROW(B$27)),
  "Quarterly", EDATE($D$16, 3*(ROW()-ROW(B$27))),
  "Annually", EDATE($D$16, 12*(ROW()-ROW(B$27))),
  "Semi monthly", $D$16 + (ROW()-ROW(B$27))*15,
  "Bi weekly", $D$16 + (ROW()-ROW(B$27))*14,
  $D$16 + (ROW()-ROW(B$27))*30
))</f>
        <v/>
      </c>
      <c r="D816" s="52" t="str">
        <f t="shared" si="61"/>
        <v/>
      </c>
      <c r="E816" s="52" t="str">
        <f t="shared" si="62"/>
        <v/>
      </c>
      <c r="F816" s="52" t="str">
        <f t="shared" si="63"/>
        <v/>
      </c>
      <c r="G816" s="293" t="str">
        <f t="shared" si="64"/>
        <v/>
      </c>
      <c r="H816" s="293"/>
    </row>
    <row r="817" spans="2:8" ht="20" customHeight="1" x14ac:dyDescent="0.35">
      <c r="B817" s="50" t="str">
        <f t="shared" si="60"/>
        <v/>
      </c>
      <c r="C817" s="55" t="str" cm="1">
        <f t="array" ref="C817">IF(ROW()-ROW(B$27)+1 &gt; $D$19, "",
_xlfn.SWITCH($D$15,
  "Monthly", EDATE($D$16, ROW()-ROW(B$27)),
  "Quarterly", EDATE($D$16, 3*(ROW()-ROW(B$27))),
  "Annually", EDATE($D$16, 12*(ROW()-ROW(B$27))),
  "Semi monthly", $D$16 + (ROW()-ROW(B$27))*15,
  "Bi weekly", $D$16 + (ROW()-ROW(B$27))*14,
  $D$16 + (ROW()-ROW(B$27))*30
))</f>
        <v/>
      </c>
      <c r="D817" s="52" t="str">
        <f t="shared" si="61"/>
        <v/>
      </c>
      <c r="E817" s="52" t="str">
        <f t="shared" si="62"/>
        <v/>
      </c>
      <c r="F817" s="52" t="str">
        <f t="shared" si="63"/>
        <v/>
      </c>
      <c r="G817" s="293" t="str">
        <f t="shared" si="64"/>
        <v/>
      </c>
      <c r="H817" s="293"/>
    </row>
    <row r="818" spans="2:8" ht="20" customHeight="1" x14ac:dyDescent="0.35">
      <c r="B818" s="50" t="str">
        <f t="shared" si="60"/>
        <v/>
      </c>
      <c r="C818" s="55" t="str" cm="1">
        <f t="array" ref="C818">IF(ROW()-ROW(B$27)+1 &gt; $D$19, "",
_xlfn.SWITCH($D$15,
  "Monthly", EDATE($D$16, ROW()-ROW(B$27)),
  "Quarterly", EDATE($D$16, 3*(ROW()-ROW(B$27))),
  "Annually", EDATE($D$16, 12*(ROW()-ROW(B$27))),
  "Semi monthly", $D$16 + (ROW()-ROW(B$27))*15,
  "Bi weekly", $D$16 + (ROW()-ROW(B$27))*14,
  $D$16 + (ROW()-ROW(B$27))*30
))</f>
        <v/>
      </c>
      <c r="D818" s="52" t="str">
        <f t="shared" si="61"/>
        <v/>
      </c>
      <c r="E818" s="52" t="str">
        <f t="shared" si="62"/>
        <v/>
      </c>
      <c r="F818" s="52" t="str">
        <f t="shared" si="63"/>
        <v/>
      </c>
      <c r="G818" s="293" t="str">
        <f t="shared" si="64"/>
        <v/>
      </c>
      <c r="H818" s="293"/>
    </row>
    <row r="819" spans="2:8" ht="20" customHeight="1" x14ac:dyDescent="0.35">
      <c r="B819" s="50" t="str">
        <f t="shared" si="60"/>
        <v/>
      </c>
      <c r="C819" s="55" t="str" cm="1">
        <f t="array" ref="C819">IF(ROW()-ROW(B$27)+1 &gt; $D$19, "",
_xlfn.SWITCH($D$15,
  "Monthly", EDATE($D$16, ROW()-ROW(B$27)),
  "Quarterly", EDATE($D$16, 3*(ROW()-ROW(B$27))),
  "Annually", EDATE($D$16, 12*(ROW()-ROW(B$27))),
  "Semi monthly", $D$16 + (ROW()-ROW(B$27))*15,
  "Bi weekly", $D$16 + (ROW()-ROW(B$27))*14,
  $D$16 + (ROW()-ROW(B$27))*30
))</f>
        <v/>
      </c>
      <c r="D819" s="52" t="str">
        <f t="shared" si="61"/>
        <v/>
      </c>
      <c r="E819" s="52" t="str">
        <f t="shared" si="62"/>
        <v/>
      </c>
      <c r="F819" s="52" t="str">
        <f t="shared" si="63"/>
        <v/>
      </c>
      <c r="G819" s="293" t="str">
        <f t="shared" si="64"/>
        <v/>
      </c>
      <c r="H819" s="293"/>
    </row>
    <row r="820" spans="2:8" ht="20" customHeight="1" x14ac:dyDescent="0.35">
      <c r="B820" s="50" t="str">
        <f t="shared" si="60"/>
        <v/>
      </c>
      <c r="C820" s="55" t="str" cm="1">
        <f t="array" ref="C820">IF(ROW()-ROW(B$27)+1 &gt; $D$19, "",
_xlfn.SWITCH($D$15,
  "Monthly", EDATE($D$16, ROW()-ROW(B$27)),
  "Quarterly", EDATE($D$16, 3*(ROW()-ROW(B$27))),
  "Annually", EDATE($D$16, 12*(ROW()-ROW(B$27))),
  "Semi monthly", $D$16 + (ROW()-ROW(B$27))*15,
  "Bi weekly", $D$16 + (ROW()-ROW(B$27))*14,
  $D$16 + (ROW()-ROW(B$27))*30
))</f>
        <v/>
      </c>
      <c r="D820" s="52" t="str">
        <f t="shared" si="61"/>
        <v/>
      </c>
      <c r="E820" s="52" t="str">
        <f t="shared" si="62"/>
        <v/>
      </c>
      <c r="F820" s="52" t="str">
        <f t="shared" si="63"/>
        <v/>
      </c>
      <c r="G820" s="293" t="str">
        <f t="shared" si="64"/>
        <v/>
      </c>
      <c r="H820" s="293"/>
    </row>
    <row r="821" spans="2:8" ht="20" customHeight="1" x14ac:dyDescent="0.35">
      <c r="B821" s="50" t="str">
        <f t="shared" si="60"/>
        <v/>
      </c>
      <c r="C821" s="55" t="str" cm="1">
        <f t="array" ref="C821">IF(ROW()-ROW(B$27)+1 &gt; $D$19, "",
_xlfn.SWITCH($D$15,
  "Monthly", EDATE($D$16, ROW()-ROW(B$27)),
  "Quarterly", EDATE($D$16, 3*(ROW()-ROW(B$27))),
  "Annually", EDATE($D$16, 12*(ROW()-ROW(B$27))),
  "Semi monthly", $D$16 + (ROW()-ROW(B$27))*15,
  "Bi weekly", $D$16 + (ROW()-ROW(B$27))*14,
  $D$16 + (ROW()-ROW(B$27))*30
))</f>
        <v/>
      </c>
      <c r="D821" s="52" t="str">
        <f t="shared" si="61"/>
        <v/>
      </c>
      <c r="E821" s="52" t="str">
        <f t="shared" si="62"/>
        <v/>
      </c>
      <c r="F821" s="52" t="str">
        <f t="shared" si="63"/>
        <v/>
      </c>
      <c r="G821" s="293" t="str">
        <f t="shared" si="64"/>
        <v/>
      </c>
      <c r="H821" s="293"/>
    </row>
    <row r="822" spans="2:8" ht="20" customHeight="1" x14ac:dyDescent="0.35">
      <c r="B822" s="50" t="str">
        <f t="shared" si="60"/>
        <v/>
      </c>
      <c r="C822" s="55" t="str" cm="1">
        <f t="array" ref="C822">IF(ROW()-ROW(B$27)+1 &gt; $D$19, "",
_xlfn.SWITCH($D$15,
  "Monthly", EDATE($D$16, ROW()-ROW(B$27)),
  "Quarterly", EDATE($D$16, 3*(ROW()-ROW(B$27))),
  "Annually", EDATE($D$16, 12*(ROW()-ROW(B$27))),
  "Semi monthly", $D$16 + (ROW()-ROW(B$27))*15,
  "Bi weekly", $D$16 + (ROW()-ROW(B$27))*14,
  $D$16 + (ROW()-ROW(B$27))*30
))</f>
        <v/>
      </c>
      <c r="D822" s="52" t="str">
        <f t="shared" si="61"/>
        <v/>
      </c>
      <c r="E822" s="52" t="str">
        <f t="shared" si="62"/>
        <v/>
      </c>
      <c r="F822" s="52" t="str">
        <f t="shared" si="63"/>
        <v/>
      </c>
      <c r="G822" s="293" t="str">
        <f t="shared" si="64"/>
        <v/>
      </c>
      <c r="H822" s="293"/>
    </row>
    <row r="823" spans="2:8" ht="20" customHeight="1" x14ac:dyDescent="0.35">
      <c r="B823" s="50" t="str">
        <f t="shared" si="60"/>
        <v/>
      </c>
      <c r="C823" s="55" t="str" cm="1">
        <f t="array" ref="C823">IF(ROW()-ROW(B$27)+1 &gt; $D$19, "",
_xlfn.SWITCH($D$15,
  "Monthly", EDATE($D$16, ROW()-ROW(B$27)),
  "Quarterly", EDATE($D$16, 3*(ROW()-ROW(B$27))),
  "Annually", EDATE($D$16, 12*(ROW()-ROW(B$27))),
  "Semi monthly", $D$16 + (ROW()-ROW(B$27))*15,
  "Bi weekly", $D$16 + (ROW()-ROW(B$27))*14,
  $D$16 + (ROW()-ROW(B$27))*30
))</f>
        <v/>
      </c>
      <c r="D823" s="52" t="str">
        <f t="shared" si="61"/>
        <v/>
      </c>
      <c r="E823" s="52" t="str">
        <f t="shared" si="62"/>
        <v/>
      </c>
      <c r="F823" s="52" t="str">
        <f t="shared" si="63"/>
        <v/>
      </c>
      <c r="G823" s="293" t="str">
        <f t="shared" si="64"/>
        <v/>
      </c>
      <c r="H823" s="293"/>
    </row>
    <row r="824" spans="2:8" ht="20" customHeight="1" x14ac:dyDescent="0.35">
      <c r="B824" s="50" t="str">
        <f t="shared" si="60"/>
        <v/>
      </c>
      <c r="C824" s="55" t="str" cm="1">
        <f t="array" ref="C824">IF(ROW()-ROW(B$27)+1 &gt; $D$19, "",
_xlfn.SWITCH($D$15,
  "Monthly", EDATE($D$16, ROW()-ROW(B$27)),
  "Quarterly", EDATE($D$16, 3*(ROW()-ROW(B$27))),
  "Annually", EDATE($D$16, 12*(ROW()-ROW(B$27))),
  "Semi monthly", $D$16 + (ROW()-ROW(B$27))*15,
  "Bi weekly", $D$16 + (ROW()-ROW(B$27))*14,
  $D$16 + (ROW()-ROW(B$27))*30
))</f>
        <v/>
      </c>
      <c r="D824" s="52" t="str">
        <f t="shared" si="61"/>
        <v/>
      </c>
      <c r="E824" s="52" t="str">
        <f t="shared" si="62"/>
        <v/>
      </c>
      <c r="F824" s="52" t="str">
        <f t="shared" si="63"/>
        <v/>
      </c>
      <c r="G824" s="293" t="str">
        <f t="shared" si="64"/>
        <v/>
      </c>
      <c r="H824" s="293"/>
    </row>
    <row r="825" spans="2:8" ht="20" customHeight="1" x14ac:dyDescent="0.35">
      <c r="B825" s="50" t="str">
        <f t="shared" si="60"/>
        <v/>
      </c>
      <c r="C825" s="55" t="str" cm="1">
        <f t="array" ref="C825">IF(ROW()-ROW(B$27)+1 &gt; $D$19, "",
_xlfn.SWITCH($D$15,
  "Monthly", EDATE($D$16, ROW()-ROW(B$27)),
  "Quarterly", EDATE($D$16, 3*(ROW()-ROW(B$27))),
  "Annually", EDATE($D$16, 12*(ROW()-ROW(B$27))),
  "Semi monthly", $D$16 + (ROW()-ROW(B$27))*15,
  "Bi weekly", $D$16 + (ROW()-ROW(B$27))*14,
  $D$16 + (ROW()-ROW(B$27))*30
))</f>
        <v/>
      </c>
      <c r="D825" s="52" t="str">
        <f t="shared" si="61"/>
        <v/>
      </c>
      <c r="E825" s="52" t="str">
        <f t="shared" si="62"/>
        <v/>
      </c>
      <c r="F825" s="52" t="str">
        <f t="shared" si="63"/>
        <v/>
      </c>
      <c r="G825" s="293" t="str">
        <f t="shared" si="64"/>
        <v/>
      </c>
      <c r="H825" s="293"/>
    </row>
    <row r="826" spans="2:8" ht="20" customHeight="1" x14ac:dyDescent="0.35">
      <c r="B826" s="50" t="str">
        <f t="shared" si="60"/>
        <v/>
      </c>
      <c r="C826" s="55" t="str" cm="1">
        <f t="array" ref="C826">IF(ROW()-ROW(B$27)+1 &gt; $D$19, "",
_xlfn.SWITCH($D$15,
  "Monthly", EDATE($D$16, ROW()-ROW(B$27)),
  "Quarterly", EDATE($D$16, 3*(ROW()-ROW(B$27))),
  "Annually", EDATE($D$16, 12*(ROW()-ROW(B$27))),
  "Semi monthly", $D$16 + (ROW()-ROW(B$27))*15,
  "Bi weekly", $D$16 + (ROW()-ROW(B$27))*14,
  $D$16 + (ROW()-ROW(B$27))*30
))</f>
        <v/>
      </c>
      <c r="D826" s="52" t="str">
        <f t="shared" si="61"/>
        <v/>
      </c>
      <c r="E826" s="52" t="str">
        <f t="shared" si="62"/>
        <v/>
      </c>
      <c r="F826" s="52" t="str">
        <f t="shared" si="63"/>
        <v/>
      </c>
      <c r="G826" s="293" t="str">
        <f t="shared" si="64"/>
        <v/>
      </c>
      <c r="H826" s="293"/>
    </row>
    <row r="827" spans="2:8" ht="20" customHeight="1" x14ac:dyDescent="0.35">
      <c r="B827" s="50" t="str">
        <f t="shared" si="60"/>
        <v/>
      </c>
      <c r="C827" s="55" t="str" cm="1">
        <f t="array" ref="C827">IF(ROW()-ROW(B$27)+1 &gt; $D$19, "",
_xlfn.SWITCH($D$15,
  "Monthly", EDATE($D$16, ROW()-ROW(B$27)),
  "Quarterly", EDATE($D$16, 3*(ROW()-ROW(B$27))),
  "Annually", EDATE($D$16, 12*(ROW()-ROW(B$27))),
  "Semi monthly", $D$16 + (ROW()-ROW(B$27))*15,
  "Bi weekly", $D$16 + (ROW()-ROW(B$27))*14,
  $D$16 + (ROW()-ROW(B$27))*30
))</f>
        <v/>
      </c>
      <c r="D827" s="52" t="str">
        <f t="shared" si="61"/>
        <v/>
      </c>
      <c r="E827" s="52" t="str">
        <f t="shared" si="62"/>
        <v/>
      </c>
      <c r="F827" s="52" t="str">
        <f t="shared" si="63"/>
        <v/>
      </c>
      <c r="G827" s="293" t="str">
        <f t="shared" si="64"/>
        <v/>
      </c>
      <c r="H827" s="293"/>
    </row>
    <row r="828" spans="2:8" ht="20" customHeight="1" x14ac:dyDescent="0.35">
      <c r="B828" s="50" t="str">
        <f t="shared" si="60"/>
        <v/>
      </c>
      <c r="C828" s="55" t="str" cm="1">
        <f t="array" ref="C828">IF(ROW()-ROW(B$27)+1 &gt; $D$19, "",
_xlfn.SWITCH($D$15,
  "Monthly", EDATE($D$16, ROW()-ROW(B$27)),
  "Quarterly", EDATE($D$16, 3*(ROW()-ROW(B$27))),
  "Annually", EDATE($D$16, 12*(ROW()-ROW(B$27))),
  "Semi monthly", $D$16 + (ROW()-ROW(B$27))*15,
  "Bi weekly", $D$16 + (ROW()-ROW(B$27))*14,
  $D$16 + (ROW()-ROW(B$27))*30
))</f>
        <v/>
      </c>
      <c r="D828" s="52" t="str">
        <f t="shared" si="61"/>
        <v/>
      </c>
      <c r="E828" s="52" t="str">
        <f t="shared" si="62"/>
        <v/>
      </c>
      <c r="F828" s="52" t="str">
        <f t="shared" si="63"/>
        <v/>
      </c>
      <c r="G828" s="293" t="str">
        <f t="shared" si="64"/>
        <v/>
      </c>
      <c r="H828" s="293"/>
    </row>
    <row r="829" spans="2:8" ht="20" customHeight="1" x14ac:dyDescent="0.35">
      <c r="B829" s="50" t="str">
        <f t="shared" si="60"/>
        <v/>
      </c>
      <c r="C829" s="55" t="str" cm="1">
        <f t="array" ref="C829">IF(ROW()-ROW(B$27)+1 &gt; $D$19, "",
_xlfn.SWITCH($D$15,
  "Monthly", EDATE($D$16, ROW()-ROW(B$27)),
  "Quarterly", EDATE($D$16, 3*(ROW()-ROW(B$27))),
  "Annually", EDATE($D$16, 12*(ROW()-ROW(B$27))),
  "Semi monthly", $D$16 + (ROW()-ROW(B$27))*15,
  "Bi weekly", $D$16 + (ROW()-ROW(B$27))*14,
  $D$16 + (ROW()-ROW(B$27))*30
))</f>
        <v/>
      </c>
      <c r="D829" s="52" t="str">
        <f t="shared" si="61"/>
        <v/>
      </c>
      <c r="E829" s="52" t="str">
        <f t="shared" si="62"/>
        <v/>
      </c>
      <c r="F829" s="52" t="str">
        <f t="shared" si="63"/>
        <v/>
      </c>
      <c r="G829" s="293" t="str">
        <f t="shared" si="64"/>
        <v/>
      </c>
      <c r="H829" s="293"/>
    </row>
    <row r="830" spans="2:8" ht="20" customHeight="1" x14ac:dyDescent="0.35">
      <c r="B830" s="50" t="str">
        <f t="shared" si="60"/>
        <v/>
      </c>
      <c r="C830" s="55" t="str" cm="1">
        <f t="array" ref="C830">IF(ROW()-ROW(B$27)+1 &gt; $D$19, "",
_xlfn.SWITCH($D$15,
  "Monthly", EDATE($D$16, ROW()-ROW(B$27)),
  "Quarterly", EDATE($D$16, 3*(ROW()-ROW(B$27))),
  "Annually", EDATE($D$16, 12*(ROW()-ROW(B$27))),
  "Semi monthly", $D$16 + (ROW()-ROW(B$27))*15,
  "Bi weekly", $D$16 + (ROW()-ROW(B$27))*14,
  $D$16 + (ROW()-ROW(B$27))*30
))</f>
        <v/>
      </c>
      <c r="D830" s="52" t="str">
        <f t="shared" si="61"/>
        <v/>
      </c>
      <c r="E830" s="52" t="str">
        <f t="shared" si="62"/>
        <v/>
      </c>
      <c r="F830" s="52" t="str">
        <f t="shared" si="63"/>
        <v/>
      </c>
      <c r="G830" s="293" t="str">
        <f t="shared" si="64"/>
        <v/>
      </c>
      <c r="H830" s="293"/>
    </row>
    <row r="831" spans="2:8" ht="20" customHeight="1" x14ac:dyDescent="0.35">
      <c r="B831" s="50" t="str">
        <f t="shared" si="60"/>
        <v/>
      </c>
      <c r="C831" s="55" t="str" cm="1">
        <f t="array" ref="C831">IF(ROW()-ROW(B$27)+1 &gt; $D$19, "",
_xlfn.SWITCH($D$15,
  "Monthly", EDATE($D$16, ROW()-ROW(B$27)),
  "Quarterly", EDATE($D$16, 3*(ROW()-ROW(B$27))),
  "Annually", EDATE($D$16, 12*(ROW()-ROW(B$27))),
  "Semi monthly", $D$16 + (ROW()-ROW(B$27))*15,
  "Bi weekly", $D$16 + (ROW()-ROW(B$27))*14,
  $D$16 + (ROW()-ROW(B$27))*30
))</f>
        <v/>
      </c>
      <c r="D831" s="52" t="str">
        <f t="shared" si="61"/>
        <v/>
      </c>
      <c r="E831" s="52" t="str">
        <f t="shared" si="62"/>
        <v/>
      </c>
      <c r="F831" s="52" t="str">
        <f t="shared" si="63"/>
        <v/>
      </c>
      <c r="G831" s="293" t="str">
        <f t="shared" si="64"/>
        <v/>
      </c>
      <c r="H831" s="293"/>
    </row>
    <row r="832" spans="2:8" ht="20" customHeight="1" x14ac:dyDescent="0.35">
      <c r="B832" s="50" t="str">
        <f t="shared" si="60"/>
        <v/>
      </c>
      <c r="C832" s="55" t="str" cm="1">
        <f t="array" ref="C832">IF(ROW()-ROW(B$27)+1 &gt; $D$19, "",
_xlfn.SWITCH($D$15,
  "Monthly", EDATE($D$16, ROW()-ROW(B$27)),
  "Quarterly", EDATE($D$16, 3*(ROW()-ROW(B$27))),
  "Annually", EDATE($D$16, 12*(ROW()-ROW(B$27))),
  "Semi monthly", $D$16 + (ROW()-ROW(B$27))*15,
  "Bi weekly", $D$16 + (ROW()-ROW(B$27))*14,
  $D$16 + (ROW()-ROW(B$27))*30
))</f>
        <v/>
      </c>
      <c r="D832" s="52" t="str">
        <f t="shared" si="61"/>
        <v/>
      </c>
      <c r="E832" s="52" t="str">
        <f t="shared" si="62"/>
        <v/>
      </c>
      <c r="F832" s="52" t="str">
        <f t="shared" si="63"/>
        <v/>
      </c>
      <c r="G832" s="293" t="str">
        <f t="shared" si="64"/>
        <v/>
      </c>
      <c r="H832" s="293"/>
    </row>
    <row r="833" spans="2:8" ht="20" customHeight="1" x14ac:dyDescent="0.35">
      <c r="B833" s="50" t="str">
        <f t="shared" si="60"/>
        <v/>
      </c>
      <c r="C833" s="55" t="str" cm="1">
        <f t="array" ref="C833">IF(ROW()-ROW(B$27)+1 &gt; $D$19, "",
_xlfn.SWITCH($D$15,
  "Monthly", EDATE($D$16, ROW()-ROW(B$27)),
  "Quarterly", EDATE($D$16, 3*(ROW()-ROW(B$27))),
  "Annually", EDATE($D$16, 12*(ROW()-ROW(B$27))),
  "Semi monthly", $D$16 + (ROW()-ROW(B$27))*15,
  "Bi weekly", $D$16 + (ROW()-ROW(B$27))*14,
  $D$16 + (ROW()-ROW(B$27))*30
))</f>
        <v/>
      </c>
      <c r="D833" s="52" t="str">
        <f t="shared" si="61"/>
        <v/>
      </c>
      <c r="E833" s="52" t="str">
        <f t="shared" si="62"/>
        <v/>
      </c>
      <c r="F833" s="52" t="str">
        <f t="shared" si="63"/>
        <v/>
      </c>
      <c r="G833" s="293" t="str">
        <f t="shared" si="64"/>
        <v/>
      </c>
      <c r="H833" s="293"/>
    </row>
    <row r="834" spans="2:8" ht="20" customHeight="1" x14ac:dyDescent="0.35">
      <c r="B834" s="50" t="str">
        <f t="shared" si="60"/>
        <v/>
      </c>
      <c r="C834" s="55" t="str" cm="1">
        <f t="array" ref="C834">IF(ROW()-ROW(B$27)+1 &gt; $D$19, "",
_xlfn.SWITCH($D$15,
  "Monthly", EDATE($D$16, ROW()-ROW(B$27)),
  "Quarterly", EDATE($D$16, 3*(ROW()-ROW(B$27))),
  "Annually", EDATE($D$16, 12*(ROW()-ROW(B$27))),
  "Semi monthly", $D$16 + (ROW()-ROW(B$27))*15,
  "Bi weekly", $D$16 + (ROW()-ROW(B$27))*14,
  $D$16 + (ROW()-ROW(B$27))*30
))</f>
        <v/>
      </c>
      <c r="D834" s="52" t="str">
        <f t="shared" si="61"/>
        <v/>
      </c>
      <c r="E834" s="52" t="str">
        <f t="shared" si="62"/>
        <v/>
      </c>
      <c r="F834" s="52" t="str">
        <f t="shared" si="63"/>
        <v/>
      </c>
      <c r="G834" s="293" t="str">
        <f t="shared" si="64"/>
        <v/>
      </c>
      <c r="H834" s="293"/>
    </row>
    <row r="835" spans="2:8" ht="20" customHeight="1" x14ac:dyDescent="0.35">
      <c r="B835" s="50" t="str">
        <f t="shared" si="60"/>
        <v/>
      </c>
      <c r="C835" s="55" t="str" cm="1">
        <f t="array" ref="C835">IF(ROW()-ROW(B$27)+1 &gt; $D$19, "",
_xlfn.SWITCH($D$15,
  "Monthly", EDATE($D$16, ROW()-ROW(B$27)),
  "Quarterly", EDATE($D$16, 3*(ROW()-ROW(B$27))),
  "Annually", EDATE($D$16, 12*(ROW()-ROW(B$27))),
  "Semi monthly", $D$16 + (ROW()-ROW(B$27))*15,
  "Bi weekly", $D$16 + (ROW()-ROW(B$27))*14,
  $D$16 + (ROW()-ROW(B$27))*30
))</f>
        <v/>
      </c>
      <c r="D835" s="52" t="str">
        <f t="shared" si="61"/>
        <v/>
      </c>
      <c r="E835" s="52" t="str">
        <f t="shared" si="62"/>
        <v/>
      </c>
      <c r="F835" s="52" t="str">
        <f t="shared" si="63"/>
        <v/>
      </c>
      <c r="G835" s="293" t="str">
        <f t="shared" si="64"/>
        <v/>
      </c>
      <c r="H835" s="293"/>
    </row>
    <row r="836" spans="2:8" ht="20" customHeight="1" x14ac:dyDescent="0.35">
      <c r="B836" s="50" t="str">
        <f t="shared" si="60"/>
        <v/>
      </c>
      <c r="C836" s="55" t="str" cm="1">
        <f t="array" ref="C836">IF(ROW()-ROW(B$27)+1 &gt; $D$19, "",
_xlfn.SWITCH($D$15,
  "Monthly", EDATE($D$16, ROW()-ROW(B$27)),
  "Quarterly", EDATE($D$16, 3*(ROW()-ROW(B$27))),
  "Annually", EDATE($D$16, 12*(ROW()-ROW(B$27))),
  "Semi monthly", $D$16 + (ROW()-ROW(B$27))*15,
  "Bi weekly", $D$16 + (ROW()-ROW(B$27))*14,
  $D$16 + (ROW()-ROW(B$27))*30
))</f>
        <v/>
      </c>
      <c r="D836" s="52" t="str">
        <f t="shared" si="61"/>
        <v/>
      </c>
      <c r="E836" s="52" t="str">
        <f t="shared" si="62"/>
        <v/>
      </c>
      <c r="F836" s="52" t="str">
        <f t="shared" si="63"/>
        <v/>
      </c>
      <c r="G836" s="293" t="str">
        <f t="shared" si="64"/>
        <v/>
      </c>
      <c r="H836" s="293"/>
    </row>
    <row r="837" spans="2:8" ht="20" customHeight="1" x14ac:dyDescent="0.35">
      <c r="B837" s="50" t="str">
        <f t="shared" si="60"/>
        <v/>
      </c>
      <c r="C837" s="55" t="str" cm="1">
        <f t="array" ref="C837">IF(ROW()-ROW(B$27)+1 &gt; $D$19, "",
_xlfn.SWITCH($D$15,
  "Monthly", EDATE($D$16, ROW()-ROW(B$27)),
  "Quarterly", EDATE($D$16, 3*(ROW()-ROW(B$27))),
  "Annually", EDATE($D$16, 12*(ROW()-ROW(B$27))),
  "Semi monthly", $D$16 + (ROW()-ROW(B$27))*15,
  "Bi weekly", $D$16 + (ROW()-ROW(B$27))*14,
  $D$16 + (ROW()-ROW(B$27))*30
))</f>
        <v/>
      </c>
      <c r="D837" s="52" t="str">
        <f t="shared" si="61"/>
        <v/>
      </c>
      <c r="E837" s="52" t="str">
        <f t="shared" si="62"/>
        <v/>
      </c>
      <c r="F837" s="52" t="str">
        <f t="shared" si="63"/>
        <v/>
      </c>
      <c r="G837" s="293" t="str">
        <f t="shared" si="64"/>
        <v/>
      </c>
      <c r="H837" s="293"/>
    </row>
    <row r="838" spans="2:8" ht="20" customHeight="1" x14ac:dyDescent="0.35">
      <c r="B838" s="50" t="str">
        <f t="shared" si="60"/>
        <v/>
      </c>
      <c r="C838" s="55" t="str" cm="1">
        <f t="array" ref="C838">IF(ROW()-ROW(B$27)+1 &gt; $D$19, "",
_xlfn.SWITCH($D$15,
  "Monthly", EDATE($D$16, ROW()-ROW(B$27)),
  "Quarterly", EDATE($D$16, 3*(ROW()-ROW(B$27))),
  "Annually", EDATE($D$16, 12*(ROW()-ROW(B$27))),
  "Semi monthly", $D$16 + (ROW()-ROW(B$27))*15,
  "Bi weekly", $D$16 + (ROW()-ROW(B$27))*14,
  $D$16 + (ROW()-ROW(B$27))*30
))</f>
        <v/>
      </c>
      <c r="D838" s="52" t="str">
        <f t="shared" si="61"/>
        <v/>
      </c>
      <c r="E838" s="52" t="str">
        <f t="shared" si="62"/>
        <v/>
      </c>
      <c r="F838" s="52" t="str">
        <f t="shared" si="63"/>
        <v/>
      </c>
      <c r="G838" s="293" t="str">
        <f t="shared" si="64"/>
        <v/>
      </c>
      <c r="H838" s="293"/>
    </row>
    <row r="839" spans="2:8" ht="20" customHeight="1" x14ac:dyDescent="0.35">
      <c r="B839" s="50" t="str">
        <f t="shared" si="60"/>
        <v/>
      </c>
      <c r="C839" s="55" t="str" cm="1">
        <f t="array" ref="C839">IF(ROW()-ROW(B$27)+1 &gt; $D$19, "",
_xlfn.SWITCH($D$15,
  "Monthly", EDATE($D$16, ROW()-ROW(B$27)),
  "Quarterly", EDATE($D$16, 3*(ROW()-ROW(B$27))),
  "Annually", EDATE($D$16, 12*(ROW()-ROW(B$27))),
  "Semi monthly", $D$16 + (ROW()-ROW(B$27))*15,
  "Bi weekly", $D$16 + (ROW()-ROW(B$27))*14,
  $D$16 + (ROW()-ROW(B$27))*30
))</f>
        <v/>
      </c>
      <c r="D839" s="52" t="str">
        <f t="shared" si="61"/>
        <v/>
      </c>
      <c r="E839" s="52" t="str">
        <f t="shared" si="62"/>
        <v/>
      </c>
      <c r="F839" s="52" t="str">
        <f t="shared" si="63"/>
        <v/>
      </c>
      <c r="G839" s="293" t="str">
        <f t="shared" si="64"/>
        <v/>
      </c>
      <c r="H839" s="293"/>
    </row>
    <row r="840" spans="2:8" ht="20" customHeight="1" x14ac:dyDescent="0.35">
      <c r="B840" s="50" t="str">
        <f t="shared" si="60"/>
        <v/>
      </c>
      <c r="C840" s="55" t="str" cm="1">
        <f t="array" ref="C840">IF(ROW()-ROW(B$27)+1 &gt; $D$19, "",
_xlfn.SWITCH($D$15,
  "Monthly", EDATE($D$16, ROW()-ROW(B$27)),
  "Quarterly", EDATE($D$16, 3*(ROW()-ROW(B$27))),
  "Annually", EDATE($D$16, 12*(ROW()-ROW(B$27))),
  "Semi monthly", $D$16 + (ROW()-ROW(B$27))*15,
  "Bi weekly", $D$16 + (ROW()-ROW(B$27))*14,
  $D$16 + (ROW()-ROW(B$27))*30
))</f>
        <v/>
      </c>
      <c r="D840" s="52" t="str">
        <f t="shared" si="61"/>
        <v/>
      </c>
      <c r="E840" s="52" t="str">
        <f t="shared" si="62"/>
        <v/>
      </c>
      <c r="F840" s="52" t="str">
        <f t="shared" si="63"/>
        <v/>
      </c>
      <c r="G840" s="293" t="str">
        <f t="shared" si="64"/>
        <v/>
      </c>
      <c r="H840" s="293"/>
    </row>
    <row r="841" spans="2:8" ht="20" customHeight="1" x14ac:dyDescent="0.35">
      <c r="B841" s="50" t="str">
        <f t="shared" si="60"/>
        <v/>
      </c>
      <c r="C841" s="55" t="str" cm="1">
        <f t="array" ref="C841">IF(ROW()-ROW(B$27)+1 &gt; $D$19, "",
_xlfn.SWITCH($D$15,
  "Monthly", EDATE($D$16, ROW()-ROW(B$27)),
  "Quarterly", EDATE($D$16, 3*(ROW()-ROW(B$27))),
  "Annually", EDATE($D$16, 12*(ROW()-ROW(B$27))),
  "Semi monthly", $D$16 + (ROW()-ROW(B$27))*15,
  "Bi weekly", $D$16 + (ROW()-ROW(B$27))*14,
  $D$16 + (ROW()-ROW(B$27))*30
))</f>
        <v/>
      </c>
      <c r="D841" s="52" t="str">
        <f t="shared" si="61"/>
        <v/>
      </c>
      <c r="E841" s="52" t="str">
        <f t="shared" si="62"/>
        <v/>
      </c>
      <c r="F841" s="52" t="str">
        <f t="shared" si="63"/>
        <v/>
      </c>
      <c r="G841" s="293" t="str">
        <f t="shared" si="64"/>
        <v/>
      </c>
      <c r="H841" s="293"/>
    </row>
    <row r="842" spans="2:8" ht="20" customHeight="1" x14ac:dyDescent="0.35">
      <c r="B842" s="50" t="str">
        <f t="shared" si="60"/>
        <v/>
      </c>
      <c r="C842" s="55" t="str" cm="1">
        <f t="array" ref="C842">IF(ROW()-ROW(B$27)+1 &gt; $D$19, "",
_xlfn.SWITCH($D$15,
  "Monthly", EDATE($D$16, ROW()-ROW(B$27)),
  "Quarterly", EDATE($D$16, 3*(ROW()-ROW(B$27))),
  "Annually", EDATE($D$16, 12*(ROW()-ROW(B$27))),
  "Semi monthly", $D$16 + (ROW()-ROW(B$27))*15,
  "Bi weekly", $D$16 + (ROW()-ROW(B$27))*14,
  $D$16 + (ROW()-ROW(B$27))*30
))</f>
        <v/>
      </c>
      <c r="D842" s="52" t="str">
        <f t="shared" si="61"/>
        <v/>
      </c>
      <c r="E842" s="52" t="str">
        <f t="shared" si="62"/>
        <v/>
      </c>
      <c r="F842" s="52" t="str">
        <f t="shared" si="63"/>
        <v/>
      </c>
      <c r="G842" s="293" t="str">
        <f t="shared" si="64"/>
        <v/>
      </c>
      <c r="H842" s="293"/>
    </row>
    <row r="843" spans="2:8" ht="20" customHeight="1" x14ac:dyDescent="0.35">
      <c r="B843" s="50" t="str">
        <f t="shared" si="60"/>
        <v/>
      </c>
      <c r="C843" s="55" t="str" cm="1">
        <f t="array" ref="C843">IF(ROW()-ROW(B$27)+1 &gt; $D$19, "",
_xlfn.SWITCH($D$15,
  "Monthly", EDATE($D$16, ROW()-ROW(B$27)),
  "Quarterly", EDATE($D$16, 3*(ROW()-ROW(B$27))),
  "Annually", EDATE($D$16, 12*(ROW()-ROW(B$27))),
  "Semi monthly", $D$16 + (ROW()-ROW(B$27))*15,
  "Bi weekly", $D$16 + (ROW()-ROW(B$27))*14,
  $D$16 + (ROW()-ROW(B$27))*30
))</f>
        <v/>
      </c>
      <c r="D843" s="52" t="str">
        <f t="shared" si="61"/>
        <v/>
      </c>
      <c r="E843" s="52" t="str">
        <f t="shared" si="62"/>
        <v/>
      </c>
      <c r="F843" s="52" t="str">
        <f t="shared" si="63"/>
        <v/>
      </c>
      <c r="G843" s="293" t="str">
        <f t="shared" si="64"/>
        <v/>
      </c>
      <c r="H843" s="293"/>
    </row>
    <row r="844" spans="2:8" ht="20" customHeight="1" x14ac:dyDescent="0.35">
      <c r="B844" s="50" t="str">
        <f t="shared" si="60"/>
        <v/>
      </c>
      <c r="C844" s="55" t="str" cm="1">
        <f t="array" ref="C844">IF(ROW()-ROW(B$27)+1 &gt; $D$19, "",
_xlfn.SWITCH($D$15,
  "Monthly", EDATE($D$16, ROW()-ROW(B$27)),
  "Quarterly", EDATE($D$16, 3*(ROW()-ROW(B$27))),
  "Annually", EDATE($D$16, 12*(ROW()-ROW(B$27))),
  "Semi monthly", $D$16 + (ROW()-ROW(B$27))*15,
  "Bi weekly", $D$16 + (ROW()-ROW(B$27))*14,
  $D$16 + (ROW()-ROW(B$27))*30
))</f>
        <v/>
      </c>
      <c r="D844" s="52" t="str">
        <f t="shared" si="61"/>
        <v/>
      </c>
      <c r="E844" s="52" t="str">
        <f t="shared" si="62"/>
        <v/>
      </c>
      <c r="F844" s="52" t="str">
        <f t="shared" si="63"/>
        <v/>
      </c>
      <c r="G844" s="293" t="str">
        <f t="shared" si="64"/>
        <v/>
      </c>
      <c r="H844" s="293"/>
    </row>
    <row r="845" spans="2:8" ht="20" customHeight="1" x14ac:dyDescent="0.35">
      <c r="B845" s="50" t="str">
        <f t="shared" si="60"/>
        <v/>
      </c>
      <c r="C845" s="55" t="str" cm="1">
        <f t="array" ref="C845">IF(ROW()-ROW(B$27)+1 &gt; $D$19, "",
_xlfn.SWITCH($D$15,
  "Monthly", EDATE($D$16, ROW()-ROW(B$27)),
  "Quarterly", EDATE($D$16, 3*(ROW()-ROW(B$27))),
  "Annually", EDATE($D$16, 12*(ROW()-ROW(B$27))),
  "Semi monthly", $D$16 + (ROW()-ROW(B$27))*15,
  "Bi weekly", $D$16 + (ROW()-ROW(B$27))*14,
  $D$16 + (ROW()-ROW(B$27))*30
))</f>
        <v/>
      </c>
      <c r="D845" s="52" t="str">
        <f t="shared" si="61"/>
        <v/>
      </c>
      <c r="E845" s="52" t="str">
        <f t="shared" si="62"/>
        <v/>
      </c>
      <c r="F845" s="52" t="str">
        <f t="shared" si="63"/>
        <v/>
      </c>
      <c r="G845" s="293" t="str">
        <f t="shared" si="64"/>
        <v/>
      </c>
      <c r="H845" s="293"/>
    </row>
    <row r="846" spans="2:8" ht="20" customHeight="1" x14ac:dyDescent="0.35">
      <c r="B846" s="50" t="str">
        <f t="shared" si="60"/>
        <v/>
      </c>
      <c r="C846" s="55" t="str" cm="1">
        <f t="array" ref="C846">IF(ROW()-ROW(B$27)+1 &gt; $D$19, "",
_xlfn.SWITCH($D$15,
  "Monthly", EDATE($D$16, ROW()-ROW(B$27)),
  "Quarterly", EDATE($D$16, 3*(ROW()-ROW(B$27))),
  "Annually", EDATE($D$16, 12*(ROW()-ROW(B$27))),
  "Semi monthly", $D$16 + (ROW()-ROW(B$27))*15,
  "Bi weekly", $D$16 + (ROW()-ROW(B$27))*14,
  $D$16 + (ROW()-ROW(B$27))*30
))</f>
        <v/>
      </c>
      <c r="D846" s="52" t="str">
        <f t="shared" si="61"/>
        <v/>
      </c>
      <c r="E846" s="52" t="str">
        <f t="shared" si="62"/>
        <v/>
      </c>
      <c r="F846" s="52" t="str">
        <f t="shared" si="63"/>
        <v/>
      </c>
      <c r="G846" s="293" t="str">
        <f t="shared" si="64"/>
        <v/>
      </c>
      <c r="H846" s="293"/>
    </row>
    <row r="847" spans="2:8" ht="20" customHeight="1" x14ac:dyDescent="0.35">
      <c r="B847" s="50" t="str">
        <f t="shared" si="60"/>
        <v/>
      </c>
      <c r="C847" s="55" t="str" cm="1">
        <f t="array" ref="C847">IF(ROW()-ROW(B$27)+1 &gt; $D$19, "",
_xlfn.SWITCH($D$15,
  "Monthly", EDATE($D$16, ROW()-ROW(B$27)),
  "Quarterly", EDATE($D$16, 3*(ROW()-ROW(B$27))),
  "Annually", EDATE($D$16, 12*(ROW()-ROW(B$27))),
  "Semi monthly", $D$16 + (ROW()-ROW(B$27))*15,
  "Bi weekly", $D$16 + (ROW()-ROW(B$27))*14,
  $D$16 + (ROW()-ROW(B$27))*30
))</f>
        <v/>
      </c>
      <c r="D847" s="52" t="str">
        <f t="shared" si="61"/>
        <v/>
      </c>
      <c r="E847" s="52" t="str">
        <f t="shared" si="62"/>
        <v/>
      </c>
      <c r="F847" s="52" t="str">
        <f t="shared" si="63"/>
        <v/>
      </c>
      <c r="G847" s="293" t="str">
        <f t="shared" si="64"/>
        <v/>
      </c>
      <c r="H847" s="293"/>
    </row>
    <row r="848" spans="2:8" ht="20" customHeight="1" x14ac:dyDescent="0.35">
      <c r="B848" s="50" t="str">
        <f t="shared" si="60"/>
        <v/>
      </c>
      <c r="C848" s="55" t="str" cm="1">
        <f t="array" ref="C848">IF(ROW()-ROW(B$27)+1 &gt; $D$19, "",
_xlfn.SWITCH($D$15,
  "Monthly", EDATE($D$16, ROW()-ROW(B$27)),
  "Quarterly", EDATE($D$16, 3*(ROW()-ROW(B$27))),
  "Annually", EDATE($D$16, 12*(ROW()-ROW(B$27))),
  "Semi monthly", $D$16 + (ROW()-ROW(B$27))*15,
  "Bi weekly", $D$16 + (ROW()-ROW(B$27))*14,
  $D$16 + (ROW()-ROW(B$27))*30
))</f>
        <v/>
      </c>
      <c r="D848" s="52" t="str">
        <f t="shared" si="61"/>
        <v/>
      </c>
      <c r="E848" s="52" t="str">
        <f t="shared" si="62"/>
        <v/>
      </c>
      <c r="F848" s="52" t="str">
        <f t="shared" si="63"/>
        <v/>
      </c>
      <c r="G848" s="293" t="str">
        <f t="shared" si="64"/>
        <v/>
      </c>
      <c r="H848" s="293"/>
    </row>
    <row r="849" spans="2:8" ht="20" customHeight="1" x14ac:dyDescent="0.35">
      <c r="B849" s="50" t="str">
        <f t="shared" si="60"/>
        <v/>
      </c>
      <c r="C849" s="55" t="str" cm="1">
        <f t="array" ref="C849">IF(ROW()-ROW(B$27)+1 &gt; $D$19, "",
_xlfn.SWITCH($D$15,
  "Monthly", EDATE($D$16, ROW()-ROW(B$27)),
  "Quarterly", EDATE($D$16, 3*(ROW()-ROW(B$27))),
  "Annually", EDATE($D$16, 12*(ROW()-ROW(B$27))),
  "Semi monthly", $D$16 + (ROW()-ROW(B$27))*15,
  "Bi weekly", $D$16 + (ROW()-ROW(B$27))*14,
  $D$16 + (ROW()-ROW(B$27))*30
))</f>
        <v/>
      </c>
      <c r="D849" s="52" t="str">
        <f t="shared" si="61"/>
        <v/>
      </c>
      <c r="E849" s="52" t="str">
        <f t="shared" si="62"/>
        <v/>
      </c>
      <c r="F849" s="52" t="str">
        <f t="shared" si="63"/>
        <v/>
      </c>
      <c r="G849" s="293" t="str">
        <f t="shared" si="64"/>
        <v/>
      </c>
      <c r="H849" s="293"/>
    </row>
    <row r="850" spans="2:8" ht="20" customHeight="1" x14ac:dyDescent="0.35">
      <c r="B850" s="50" t="str">
        <f t="shared" si="60"/>
        <v/>
      </c>
      <c r="C850" s="55" t="str" cm="1">
        <f t="array" ref="C850">IF(ROW()-ROW(B$27)+1 &gt; $D$19, "",
_xlfn.SWITCH($D$15,
  "Monthly", EDATE($D$16, ROW()-ROW(B$27)),
  "Quarterly", EDATE($D$16, 3*(ROW()-ROW(B$27))),
  "Annually", EDATE($D$16, 12*(ROW()-ROW(B$27))),
  "Semi monthly", $D$16 + (ROW()-ROW(B$27))*15,
  "Bi weekly", $D$16 + (ROW()-ROW(B$27))*14,
  $D$16 + (ROW()-ROW(B$27))*30
))</f>
        <v/>
      </c>
      <c r="D850" s="52" t="str">
        <f t="shared" si="61"/>
        <v/>
      </c>
      <c r="E850" s="52" t="str">
        <f t="shared" si="62"/>
        <v/>
      </c>
      <c r="F850" s="52" t="str">
        <f t="shared" si="63"/>
        <v/>
      </c>
      <c r="G850" s="293" t="str">
        <f t="shared" si="64"/>
        <v/>
      </c>
      <c r="H850" s="293"/>
    </row>
    <row r="851" spans="2:8" ht="20" customHeight="1" x14ac:dyDescent="0.35">
      <c r="B851" s="50" t="str">
        <f t="shared" si="60"/>
        <v/>
      </c>
      <c r="C851" s="55" t="str" cm="1">
        <f t="array" ref="C851">IF(ROW()-ROW(B$27)+1 &gt; $D$19, "",
_xlfn.SWITCH($D$15,
  "Monthly", EDATE($D$16, ROW()-ROW(B$27)),
  "Quarterly", EDATE($D$16, 3*(ROW()-ROW(B$27))),
  "Annually", EDATE($D$16, 12*(ROW()-ROW(B$27))),
  "Semi monthly", $D$16 + (ROW()-ROW(B$27))*15,
  "Bi weekly", $D$16 + (ROW()-ROW(B$27))*14,
  $D$16 + (ROW()-ROW(B$27))*30
))</f>
        <v/>
      </c>
      <c r="D851" s="52" t="str">
        <f t="shared" si="61"/>
        <v/>
      </c>
      <c r="E851" s="52" t="str">
        <f t="shared" si="62"/>
        <v/>
      </c>
      <c r="F851" s="52" t="str">
        <f t="shared" si="63"/>
        <v/>
      </c>
      <c r="G851" s="293" t="str">
        <f t="shared" si="64"/>
        <v/>
      </c>
      <c r="H851" s="293"/>
    </row>
    <row r="852" spans="2:8" ht="20" customHeight="1" x14ac:dyDescent="0.35">
      <c r="B852" s="50" t="str">
        <f t="shared" si="60"/>
        <v/>
      </c>
      <c r="C852" s="55" t="str" cm="1">
        <f t="array" ref="C852">IF(ROW()-ROW(B$27)+1 &gt; $D$19, "",
_xlfn.SWITCH($D$15,
  "Monthly", EDATE($D$16, ROW()-ROW(B$27)),
  "Quarterly", EDATE($D$16, 3*(ROW()-ROW(B$27))),
  "Annually", EDATE($D$16, 12*(ROW()-ROW(B$27))),
  "Semi monthly", $D$16 + (ROW()-ROW(B$27))*15,
  "Bi weekly", $D$16 + (ROW()-ROW(B$27))*14,
  $D$16 + (ROW()-ROW(B$27))*30
))</f>
        <v/>
      </c>
      <c r="D852" s="52" t="str">
        <f t="shared" si="61"/>
        <v/>
      </c>
      <c r="E852" s="52" t="str">
        <f t="shared" si="62"/>
        <v/>
      </c>
      <c r="F852" s="52" t="str">
        <f t="shared" si="63"/>
        <v/>
      </c>
      <c r="G852" s="293" t="str">
        <f t="shared" si="64"/>
        <v/>
      </c>
      <c r="H852" s="293"/>
    </row>
    <row r="853" spans="2:8" ht="20" customHeight="1" x14ac:dyDescent="0.35">
      <c r="B853" s="50" t="str">
        <f t="shared" si="60"/>
        <v/>
      </c>
      <c r="C853" s="55" t="str" cm="1">
        <f t="array" ref="C853">IF(ROW()-ROW(B$27)+1 &gt; $D$19, "",
_xlfn.SWITCH($D$15,
  "Monthly", EDATE($D$16, ROW()-ROW(B$27)),
  "Quarterly", EDATE($D$16, 3*(ROW()-ROW(B$27))),
  "Annually", EDATE($D$16, 12*(ROW()-ROW(B$27))),
  "Semi monthly", $D$16 + (ROW()-ROW(B$27))*15,
  "Bi weekly", $D$16 + (ROW()-ROW(B$27))*14,
  $D$16 + (ROW()-ROW(B$27))*30
))</f>
        <v/>
      </c>
      <c r="D853" s="52" t="str">
        <f t="shared" si="61"/>
        <v/>
      </c>
      <c r="E853" s="52" t="str">
        <f t="shared" si="62"/>
        <v/>
      </c>
      <c r="F853" s="52" t="str">
        <f t="shared" si="63"/>
        <v/>
      </c>
      <c r="G853" s="293" t="str">
        <f t="shared" si="64"/>
        <v/>
      </c>
      <c r="H853" s="293"/>
    </row>
    <row r="854" spans="2:8" ht="20" customHeight="1" x14ac:dyDescent="0.35">
      <c r="B854" s="50" t="str">
        <f t="shared" si="60"/>
        <v/>
      </c>
      <c r="C854" s="55" t="str" cm="1">
        <f t="array" ref="C854">IF(ROW()-ROW(B$27)+1 &gt; $D$19, "",
_xlfn.SWITCH($D$15,
  "Monthly", EDATE($D$16, ROW()-ROW(B$27)),
  "Quarterly", EDATE($D$16, 3*(ROW()-ROW(B$27))),
  "Annually", EDATE($D$16, 12*(ROW()-ROW(B$27))),
  "Semi monthly", $D$16 + (ROW()-ROW(B$27))*15,
  "Bi weekly", $D$16 + (ROW()-ROW(B$27))*14,
  $D$16 + (ROW()-ROW(B$27))*30
))</f>
        <v/>
      </c>
      <c r="D854" s="52" t="str">
        <f t="shared" si="61"/>
        <v/>
      </c>
      <c r="E854" s="52" t="str">
        <f t="shared" si="62"/>
        <v/>
      </c>
      <c r="F854" s="52" t="str">
        <f t="shared" si="63"/>
        <v/>
      </c>
      <c r="G854" s="293" t="str">
        <f t="shared" si="64"/>
        <v/>
      </c>
      <c r="H854" s="293"/>
    </row>
    <row r="855" spans="2:8" ht="20" customHeight="1" x14ac:dyDescent="0.35">
      <c r="B855" s="50" t="str">
        <f t="shared" si="60"/>
        <v/>
      </c>
      <c r="C855" s="55" t="str" cm="1">
        <f t="array" ref="C855">IF(ROW()-ROW(B$27)+1 &gt; $D$19, "",
_xlfn.SWITCH($D$15,
  "Monthly", EDATE($D$16, ROW()-ROW(B$27)),
  "Quarterly", EDATE($D$16, 3*(ROW()-ROW(B$27))),
  "Annually", EDATE($D$16, 12*(ROW()-ROW(B$27))),
  "Semi monthly", $D$16 + (ROW()-ROW(B$27))*15,
  "Bi weekly", $D$16 + (ROW()-ROW(B$27))*14,
  $D$16 + (ROW()-ROW(B$27))*30
))</f>
        <v/>
      </c>
      <c r="D855" s="52" t="str">
        <f t="shared" si="61"/>
        <v/>
      </c>
      <c r="E855" s="52" t="str">
        <f t="shared" si="62"/>
        <v/>
      </c>
      <c r="F855" s="52" t="str">
        <f t="shared" si="63"/>
        <v/>
      </c>
      <c r="G855" s="293" t="str">
        <f t="shared" si="64"/>
        <v/>
      </c>
      <c r="H855" s="293"/>
    </row>
    <row r="856" spans="2:8" ht="20" customHeight="1" x14ac:dyDescent="0.35">
      <c r="B856" s="50" t="str">
        <f t="shared" si="60"/>
        <v/>
      </c>
      <c r="C856" s="55" t="str" cm="1">
        <f t="array" ref="C856">IF(ROW()-ROW(B$27)+1 &gt; $D$19, "",
_xlfn.SWITCH($D$15,
  "Monthly", EDATE($D$16, ROW()-ROW(B$27)),
  "Quarterly", EDATE($D$16, 3*(ROW()-ROW(B$27))),
  "Annually", EDATE($D$16, 12*(ROW()-ROW(B$27))),
  "Semi monthly", $D$16 + (ROW()-ROW(B$27))*15,
  "Bi weekly", $D$16 + (ROW()-ROW(B$27))*14,
  $D$16 + (ROW()-ROW(B$27))*30
))</f>
        <v/>
      </c>
      <c r="D856" s="52" t="str">
        <f t="shared" si="61"/>
        <v/>
      </c>
      <c r="E856" s="52" t="str">
        <f t="shared" si="62"/>
        <v/>
      </c>
      <c r="F856" s="52" t="str">
        <f t="shared" si="63"/>
        <v/>
      </c>
      <c r="G856" s="293" t="str">
        <f t="shared" si="64"/>
        <v/>
      </c>
      <c r="H856" s="293"/>
    </row>
    <row r="857" spans="2:8" ht="20" customHeight="1" x14ac:dyDescent="0.35">
      <c r="B857" s="50" t="str">
        <f t="shared" si="60"/>
        <v/>
      </c>
      <c r="C857" s="55" t="str" cm="1">
        <f t="array" ref="C857">IF(ROW()-ROW(B$27)+1 &gt; $D$19, "",
_xlfn.SWITCH($D$15,
  "Monthly", EDATE($D$16, ROW()-ROW(B$27)),
  "Quarterly", EDATE($D$16, 3*(ROW()-ROW(B$27))),
  "Annually", EDATE($D$16, 12*(ROW()-ROW(B$27))),
  "Semi monthly", $D$16 + (ROW()-ROW(B$27))*15,
  "Bi weekly", $D$16 + (ROW()-ROW(B$27))*14,
  $D$16 + (ROW()-ROW(B$27))*30
))</f>
        <v/>
      </c>
      <c r="D857" s="52" t="str">
        <f t="shared" si="61"/>
        <v/>
      </c>
      <c r="E857" s="52" t="str">
        <f t="shared" si="62"/>
        <v/>
      </c>
      <c r="F857" s="52" t="str">
        <f t="shared" si="63"/>
        <v/>
      </c>
      <c r="G857" s="293" t="str">
        <f t="shared" si="64"/>
        <v/>
      </c>
      <c r="H857" s="293"/>
    </row>
    <row r="858" spans="2:8" ht="20" customHeight="1" x14ac:dyDescent="0.35">
      <c r="B858" s="50" t="str">
        <f t="shared" si="60"/>
        <v/>
      </c>
      <c r="C858" s="55" t="str" cm="1">
        <f t="array" ref="C858">IF(ROW()-ROW(B$27)+1 &gt; $D$19, "",
_xlfn.SWITCH($D$15,
  "Monthly", EDATE($D$16, ROW()-ROW(B$27)),
  "Quarterly", EDATE($D$16, 3*(ROW()-ROW(B$27))),
  "Annually", EDATE($D$16, 12*(ROW()-ROW(B$27))),
  "Semi monthly", $D$16 + (ROW()-ROW(B$27))*15,
  "Bi weekly", $D$16 + (ROW()-ROW(B$27))*14,
  $D$16 + (ROW()-ROW(B$27))*30
))</f>
        <v/>
      </c>
      <c r="D858" s="52" t="str">
        <f t="shared" si="61"/>
        <v/>
      </c>
      <c r="E858" s="52" t="str">
        <f t="shared" si="62"/>
        <v/>
      </c>
      <c r="F858" s="52" t="str">
        <f t="shared" si="63"/>
        <v/>
      </c>
      <c r="G858" s="293" t="str">
        <f t="shared" si="64"/>
        <v/>
      </c>
      <c r="H858" s="293"/>
    </row>
    <row r="859" spans="2:8" ht="20" customHeight="1" x14ac:dyDescent="0.35">
      <c r="B859" s="50" t="str">
        <f t="shared" ref="B859:B922" si="65">IF(ROW()-ROW(A$27)+1 &gt; $D$19, "", ROW()-ROW(A$27)+1)</f>
        <v/>
      </c>
      <c r="C859" s="55" t="str" cm="1">
        <f t="array" ref="C859">IF(ROW()-ROW(B$27)+1 &gt; $D$19, "",
_xlfn.SWITCH($D$15,
  "Monthly", EDATE($D$16, ROW()-ROW(B$27)),
  "Quarterly", EDATE($D$16, 3*(ROW()-ROW(B$27))),
  "Annually", EDATE($D$16, 12*(ROW()-ROW(B$27))),
  "Semi monthly", $D$16 + (ROW()-ROW(B$27))*15,
  "Bi weekly", $D$16 + (ROW()-ROW(B$27))*14,
  $D$16 + (ROW()-ROW(B$27))*30
))</f>
        <v/>
      </c>
      <c r="D859" s="52" t="str">
        <f t="shared" si="61"/>
        <v/>
      </c>
      <c r="E859" s="52" t="str">
        <f t="shared" si="62"/>
        <v/>
      </c>
      <c r="F859" s="52" t="str">
        <f t="shared" si="63"/>
        <v/>
      </c>
      <c r="G859" s="293" t="str">
        <f t="shared" si="64"/>
        <v/>
      </c>
      <c r="H859" s="293"/>
    </row>
    <row r="860" spans="2:8" ht="20" customHeight="1" x14ac:dyDescent="0.35">
      <c r="B860" s="50" t="str">
        <f t="shared" si="65"/>
        <v/>
      </c>
      <c r="C860" s="55" t="str" cm="1">
        <f t="array" ref="C860">IF(ROW()-ROW(B$27)+1 &gt; $D$19, "",
_xlfn.SWITCH($D$15,
  "Monthly", EDATE($D$16, ROW()-ROW(B$27)),
  "Quarterly", EDATE($D$16, 3*(ROW()-ROW(B$27))),
  "Annually", EDATE($D$16, 12*(ROW()-ROW(B$27))),
  "Semi monthly", $D$16 + (ROW()-ROW(B$27))*15,
  "Bi weekly", $D$16 + (ROW()-ROW(B$27))*14,
  $D$16 + (ROW()-ROW(B$27))*30
))</f>
        <v/>
      </c>
      <c r="D860" s="52" t="str">
        <f t="shared" ref="D860:D923" si="66">IF(B860="","",IF($D$8="Yes",ROUND($D$21,2),$D$21))</f>
        <v/>
      </c>
      <c r="E860" s="52" t="str">
        <f t="shared" ref="E860:E923" si="67">IF(B860="","",IF($D$7="Flat",($D$12*$D$13*$D$14)/$D$19,IF($D$8="Yes",ROUND(($G859*$D$13*$D$14)/$D$19,2),($G859*$D$13*$D$14)/$D$19)))</f>
        <v/>
      </c>
      <c r="F860" s="52" t="str">
        <f t="shared" ref="F860:F923" si="68">IF($B860="","",IF($D$7="Flat",IFERROR($D$12/$D$19,0),($D860-$E860)))</f>
        <v/>
      </c>
      <c r="G860" s="293" t="str">
        <f t="shared" ref="G860:G923" si="69">IFERROR(IF(B860="","",IF($D$8="Yes",ROUND(IF(B860=$D$19,0,ROUND($G859-$F860,2)),2),IF(B860=$D$19,0,ROUND($G859-$F860,2)))),"")</f>
        <v/>
      </c>
      <c r="H860" s="293"/>
    </row>
    <row r="861" spans="2:8" ht="20" customHeight="1" x14ac:dyDescent="0.35">
      <c r="B861" s="50" t="str">
        <f t="shared" si="65"/>
        <v/>
      </c>
      <c r="C861" s="55" t="str" cm="1">
        <f t="array" ref="C861">IF(ROW()-ROW(B$27)+1 &gt; $D$19, "",
_xlfn.SWITCH($D$15,
  "Monthly", EDATE($D$16, ROW()-ROW(B$27)),
  "Quarterly", EDATE($D$16, 3*(ROW()-ROW(B$27))),
  "Annually", EDATE($D$16, 12*(ROW()-ROW(B$27))),
  "Semi monthly", $D$16 + (ROW()-ROW(B$27))*15,
  "Bi weekly", $D$16 + (ROW()-ROW(B$27))*14,
  $D$16 + (ROW()-ROW(B$27))*30
))</f>
        <v/>
      </c>
      <c r="D861" s="52" t="str">
        <f t="shared" si="66"/>
        <v/>
      </c>
      <c r="E861" s="52" t="str">
        <f t="shared" si="67"/>
        <v/>
      </c>
      <c r="F861" s="52" t="str">
        <f t="shared" si="68"/>
        <v/>
      </c>
      <c r="G861" s="293" t="str">
        <f t="shared" si="69"/>
        <v/>
      </c>
      <c r="H861" s="293"/>
    </row>
    <row r="862" spans="2:8" ht="20" customHeight="1" x14ac:dyDescent="0.35">
      <c r="B862" s="50" t="str">
        <f t="shared" si="65"/>
        <v/>
      </c>
      <c r="C862" s="55" t="str" cm="1">
        <f t="array" ref="C862">IF(ROW()-ROW(B$27)+1 &gt; $D$19, "",
_xlfn.SWITCH($D$15,
  "Monthly", EDATE($D$16, ROW()-ROW(B$27)),
  "Quarterly", EDATE($D$16, 3*(ROW()-ROW(B$27))),
  "Annually", EDATE($D$16, 12*(ROW()-ROW(B$27))),
  "Semi monthly", $D$16 + (ROW()-ROW(B$27))*15,
  "Bi weekly", $D$16 + (ROW()-ROW(B$27))*14,
  $D$16 + (ROW()-ROW(B$27))*30
))</f>
        <v/>
      </c>
      <c r="D862" s="52" t="str">
        <f t="shared" si="66"/>
        <v/>
      </c>
      <c r="E862" s="52" t="str">
        <f t="shared" si="67"/>
        <v/>
      </c>
      <c r="F862" s="52" t="str">
        <f t="shared" si="68"/>
        <v/>
      </c>
      <c r="G862" s="293" t="str">
        <f t="shared" si="69"/>
        <v/>
      </c>
      <c r="H862" s="293"/>
    </row>
    <row r="863" spans="2:8" ht="20" customHeight="1" x14ac:dyDescent="0.35">
      <c r="B863" s="50" t="str">
        <f t="shared" si="65"/>
        <v/>
      </c>
      <c r="C863" s="55" t="str" cm="1">
        <f t="array" ref="C863">IF(ROW()-ROW(B$27)+1 &gt; $D$19, "",
_xlfn.SWITCH($D$15,
  "Monthly", EDATE($D$16, ROW()-ROW(B$27)),
  "Quarterly", EDATE($D$16, 3*(ROW()-ROW(B$27))),
  "Annually", EDATE($D$16, 12*(ROW()-ROW(B$27))),
  "Semi monthly", $D$16 + (ROW()-ROW(B$27))*15,
  "Bi weekly", $D$16 + (ROW()-ROW(B$27))*14,
  $D$16 + (ROW()-ROW(B$27))*30
))</f>
        <v/>
      </c>
      <c r="D863" s="52" t="str">
        <f t="shared" si="66"/>
        <v/>
      </c>
      <c r="E863" s="52" t="str">
        <f t="shared" si="67"/>
        <v/>
      </c>
      <c r="F863" s="52" t="str">
        <f t="shared" si="68"/>
        <v/>
      </c>
      <c r="G863" s="293" t="str">
        <f t="shared" si="69"/>
        <v/>
      </c>
      <c r="H863" s="293"/>
    </row>
    <row r="864" spans="2:8" ht="20" customHeight="1" x14ac:dyDescent="0.35">
      <c r="B864" s="50" t="str">
        <f t="shared" si="65"/>
        <v/>
      </c>
      <c r="C864" s="55" t="str" cm="1">
        <f t="array" ref="C864">IF(ROW()-ROW(B$27)+1 &gt; $D$19, "",
_xlfn.SWITCH($D$15,
  "Monthly", EDATE($D$16, ROW()-ROW(B$27)),
  "Quarterly", EDATE($D$16, 3*(ROW()-ROW(B$27))),
  "Annually", EDATE($D$16, 12*(ROW()-ROW(B$27))),
  "Semi monthly", $D$16 + (ROW()-ROW(B$27))*15,
  "Bi weekly", $D$16 + (ROW()-ROW(B$27))*14,
  $D$16 + (ROW()-ROW(B$27))*30
))</f>
        <v/>
      </c>
      <c r="D864" s="52" t="str">
        <f t="shared" si="66"/>
        <v/>
      </c>
      <c r="E864" s="52" t="str">
        <f t="shared" si="67"/>
        <v/>
      </c>
      <c r="F864" s="52" t="str">
        <f t="shared" si="68"/>
        <v/>
      </c>
      <c r="G864" s="293" t="str">
        <f t="shared" si="69"/>
        <v/>
      </c>
      <c r="H864" s="293"/>
    </row>
    <row r="865" spans="2:8" ht="20" customHeight="1" x14ac:dyDescent="0.35">
      <c r="B865" s="50" t="str">
        <f t="shared" si="65"/>
        <v/>
      </c>
      <c r="C865" s="55" t="str" cm="1">
        <f t="array" ref="C865">IF(ROW()-ROW(B$27)+1 &gt; $D$19, "",
_xlfn.SWITCH($D$15,
  "Monthly", EDATE($D$16, ROW()-ROW(B$27)),
  "Quarterly", EDATE($D$16, 3*(ROW()-ROW(B$27))),
  "Annually", EDATE($D$16, 12*(ROW()-ROW(B$27))),
  "Semi monthly", $D$16 + (ROW()-ROW(B$27))*15,
  "Bi weekly", $D$16 + (ROW()-ROW(B$27))*14,
  $D$16 + (ROW()-ROW(B$27))*30
))</f>
        <v/>
      </c>
      <c r="D865" s="52" t="str">
        <f t="shared" si="66"/>
        <v/>
      </c>
      <c r="E865" s="52" t="str">
        <f t="shared" si="67"/>
        <v/>
      </c>
      <c r="F865" s="52" t="str">
        <f t="shared" si="68"/>
        <v/>
      </c>
      <c r="G865" s="293" t="str">
        <f t="shared" si="69"/>
        <v/>
      </c>
      <c r="H865" s="293"/>
    </row>
    <row r="866" spans="2:8" ht="20" customHeight="1" x14ac:dyDescent="0.35">
      <c r="B866" s="50" t="str">
        <f t="shared" si="65"/>
        <v/>
      </c>
      <c r="C866" s="55" t="str" cm="1">
        <f t="array" ref="C866">IF(ROW()-ROW(B$27)+1 &gt; $D$19, "",
_xlfn.SWITCH($D$15,
  "Monthly", EDATE($D$16, ROW()-ROW(B$27)),
  "Quarterly", EDATE($D$16, 3*(ROW()-ROW(B$27))),
  "Annually", EDATE($D$16, 12*(ROW()-ROW(B$27))),
  "Semi monthly", $D$16 + (ROW()-ROW(B$27))*15,
  "Bi weekly", $D$16 + (ROW()-ROW(B$27))*14,
  $D$16 + (ROW()-ROW(B$27))*30
))</f>
        <v/>
      </c>
      <c r="D866" s="52" t="str">
        <f t="shared" si="66"/>
        <v/>
      </c>
      <c r="E866" s="52" t="str">
        <f t="shared" si="67"/>
        <v/>
      </c>
      <c r="F866" s="52" t="str">
        <f t="shared" si="68"/>
        <v/>
      </c>
      <c r="G866" s="293" t="str">
        <f t="shared" si="69"/>
        <v/>
      </c>
      <c r="H866" s="293"/>
    </row>
    <row r="867" spans="2:8" ht="20" customHeight="1" x14ac:dyDescent="0.35">
      <c r="B867" s="50" t="str">
        <f t="shared" si="65"/>
        <v/>
      </c>
      <c r="C867" s="55" t="str" cm="1">
        <f t="array" ref="C867">IF(ROW()-ROW(B$27)+1 &gt; $D$19, "",
_xlfn.SWITCH($D$15,
  "Monthly", EDATE($D$16, ROW()-ROW(B$27)),
  "Quarterly", EDATE($D$16, 3*(ROW()-ROW(B$27))),
  "Annually", EDATE($D$16, 12*(ROW()-ROW(B$27))),
  "Semi monthly", $D$16 + (ROW()-ROW(B$27))*15,
  "Bi weekly", $D$16 + (ROW()-ROW(B$27))*14,
  $D$16 + (ROW()-ROW(B$27))*30
))</f>
        <v/>
      </c>
      <c r="D867" s="52" t="str">
        <f t="shared" si="66"/>
        <v/>
      </c>
      <c r="E867" s="52" t="str">
        <f t="shared" si="67"/>
        <v/>
      </c>
      <c r="F867" s="52" t="str">
        <f t="shared" si="68"/>
        <v/>
      </c>
      <c r="G867" s="293" t="str">
        <f t="shared" si="69"/>
        <v/>
      </c>
      <c r="H867" s="293"/>
    </row>
    <row r="868" spans="2:8" ht="20" customHeight="1" x14ac:dyDescent="0.35">
      <c r="B868" s="50" t="str">
        <f t="shared" si="65"/>
        <v/>
      </c>
      <c r="C868" s="55" t="str" cm="1">
        <f t="array" ref="C868">IF(ROW()-ROW(B$27)+1 &gt; $D$19, "",
_xlfn.SWITCH($D$15,
  "Monthly", EDATE($D$16, ROW()-ROW(B$27)),
  "Quarterly", EDATE($D$16, 3*(ROW()-ROW(B$27))),
  "Annually", EDATE($D$16, 12*(ROW()-ROW(B$27))),
  "Semi monthly", $D$16 + (ROW()-ROW(B$27))*15,
  "Bi weekly", $D$16 + (ROW()-ROW(B$27))*14,
  $D$16 + (ROW()-ROW(B$27))*30
))</f>
        <v/>
      </c>
      <c r="D868" s="52" t="str">
        <f t="shared" si="66"/>
        <v/>
      </c>
      <c r="E868" s="52" t="str">
        <f t="shared" si="67"/>
        <v/>
      </c>
      <c r="F868" s="52" t="str">
        <f t="shared" si="68"/>
        <v/>
      </c>
      <c r="G868" s="293" t="str">
        <f t="shared" si="69"/>
        <v/>
      </c>
      <c r="H868" s="293"/>
    </row>
    <row r="869" spans="2:8" ht="20" customHeight="1" x14ac:dyDescent="0.35">
      <c r="B869" s="50" t="str">
        <f t="shared" si="65"/>
        <v/>
      </c>
      <c r="C869" s="55" t="str" cm="1">
        <f t="array" ref="C869">IF(ROW()-ROW(B$27)+1 &gt; $D$19, "",
_xlfn.SWITCH($D$15,
  "Monthly", EDATE($D$16, ROW()-ROW(B$27)),
  "Quarterly", EDATE($D$16, 3*(ROW()-ROW(B$27))),
  "Annually", EDATE($D$16, 12*(ROW()-ROW(B$27))),
  "Semi monthly", $D$16 + (ROW()-ROW(B$27))*15,
  "Bi weekly", $D$16 + (ROW()-ROW(B$27))*14,
  $D$16 + (ROW()-ROW(B$27))*30
))</f>
        <v/>
      </c>
      <c r="D869" s="52" t="str">
        <f t="shared" si="66"/>
        <v/>
      </c>
      <c r="E869" s="52" t="str">
        <f t="shared" si="67"/>
        <v/>
      </c>
      <c r="F869" s="52" t="str">
        <f t="shared" si="68"/>
        <v/>
      </c>
      <c r="G869" s="293" t="str">
        <f t="shared" si="69"/>
        <v/>
      </c>
      <c r="H869" s="293"/>
    </row>
    <row r="870" spans="2:8" ht="20" customHeight="1" x14ac:dyDescent="0.35">
      <c r="B870" s="50" t="str">
        <f t="shared" si="65"/>
        <v/>
      </c>
      <c r="C870" s="55" t="str" cm="1">
        <f t="array" ref="C870">IF(ROW()-ROW(B$27)+1 &gt; $D$19, "",
_xlfn.SWITCH($D$15,
  "Monthly", EDATE($D$16, ROW()-ROW(B$27)),
  "Quarterly", EDATE($D$16, 3*(ROW()-ROW(B$27))),
  "Annually", EDATE($D$16, 12*(ROW()-ROW(B$27))),
  "Semi monthly", $D$16 + (ROW()-ROW(B$27))*15,
  "Bi weekly", $D$16 + (ROW()-ROW(B$27))*14,
  $D$16 + (ROW()-ROW(B$27))*30
))</f>
        <v/>
      </c>
      <c r="D870" s="52" t="str">
        <f t="shared" si="66"/>
        <v/>
      </c>
      <c r="E870" s="52" t="str">
        <f t="shared" si="67"/>
        <v/>
      </c>
      <c r="F870" s="52" t="str">
        <f t="shared" si="68"/>
        <v/>
      </c>
      <c r="G870" s="293" t="str">
        <f t="shared" si="69"/>
        <v/>
      </c>
      <c r="H870" s="293"/>
    </row>
    <row r="871" spans="2:8" ht="20" customHeight="1" x14ac:dyDescent="0.35">
      <c r="B871" s="50" t="str">
        <f t="shared" si="65"/>
        <v/>
      </c>
      <c r="C871" s="55" t="str" cm="1">
        <f t="array" ref="C871">IF(ROW()-ROW(B$27)+1 &gt; $D$19, "",
_xlfn.SWITCH($D$15,
  "Monthly", EDATE($D$16, ROW()-ROW(B$27)),
  "Quarterly", EDATE($D$16, 3*(ROW()-ROW(B$27))),
  "Annually", EDATE($D$16, 12*(ROW()-ROW(B$27))),
  "Semi monthly", $D$16 + (ROW()-ROW(B$27))*15,
  "Bi weekly", $D$16 + (ROW()-ROW(B$27))*14,
  $D$16 + (ROW()-ROW(B$27))*30
))</f>
        <v/>
      </c>
      <c r="D871" s="52" t="str">
        <f t="shared" si="66"/>
        <v/>
      </c>
      <c r="E871" s="52" t="str">
        <f t="shared" si="67"/>
        <v/>
      </c>
      <c r="F871" s="52" t="str">
        <f t="shared" si="68"/>
        <v/>
      </c>
      <c r="G871" s="293" t="str">
        <f t="shared" si="69"/>
        <v/>
      </c>
      <c r="H871" s="293"/>
    </row>
    <row r="872" spans="2:8" ht="20" customHeight="1" x14ac:dyDescent="0.35">
      <c r="B872" s="50" t="str">
        <f t="shared" si="65"/>
        <v/>
      </c>
      <c r="C872" s="55" t="str" cm="1">
        <f t="array" ref="C872">IF(ROW()-ROW(B$27)+1 &gt; $D$19, "",
_xlfn.SWITCH($D$15,
  "Monthly", EDATE($D$16, ROW()-ROW(B$27)),
  "Quarterly", EDATE($D$16, 3*(ROW()-ROW(B$27))),
  "Annually", EDATE($D$16, 12*(ROW()-ROW(B$27))),
  "Semi monthly", $D$16 + (ROW()-ROW(B$27))*15,
  "Bi weekly", $D$16 + (ROW()-ROW(B$27))*14,
  $D$16 + (ROW()-ROW(B$27))*30
))</f>
        <v/>
      </c>
      <c r="D872" s="52" t="str">
        <f t="shared" si="66"/>
        <v/>
      </c>
      <c r="E872" s="52" t="str">
        <f t="shared" si="67"/>
        <v/>
      </c>
      <c r="F872" s="52" t="str">
        <f t="shared" si="68"/>
        <v/>
      </c>
      <c r="G872" s="293" t="str">
        <f t="shared" si="69"/>
        <v/>
      </c>
      <c r="H872" s="293"/>
    </row>
    <row r="873" spans="2:8" ht="20" customHeight="1" x14ac:dyDescent="0.35">
      <c r="B873" s="50" t="str">
        <f t="shared" si="65"/>
        <v/>
      </c>
      <c r="C873" s="55" t="str" cm="1">
        <f t="array" ref="C873">IF(ROW()-ROW(B$27)+1 &gt; $D$19, "",
_xlfn.SWITCH($D$15,
  "Monthly", EDATE($D$16, ROW()-ROW(B$27)),
  "Quarterly", EDATE($D$16, 3*(ROW()-ROW(B$27))),
  "Annually", EDATE($D$16, 12*(ROW()-ROW(B$27))),
  "Semi monthly", $D$16 + (ROW()-ROW(B$27))*15,
  "Bi weekly", $D$16 + (ROW()-ROW(B$27))*14,
  $D$16 + (ROW()-ROW(B$27))*30
))</f>
        <v/>
      </c>
      <c r="D873" s="52" t="str">
        <f t="shared" si="66"/>
        <v/>
      </c>
      <c r="E873" s="52" t="str">
        <f t="shared" si="67"/>
        <v/>
      </c>
      <c r="F873" s="52" t="str">
        <f t="shared" si="68"/>
        <v/>
      </c>
      <c r="G873" s="293" t="str">
        <f t="shared" si="69"/>
        <v/>
      </c>
      <c r="H873" s="293"/>
    </row>
    <row r="874" spans="2:8" ht="20" customHeight="1" x14ac:dyDescent="0.35">
      <c r="B874" s="50" t="str">
        <f t="shared" si="65"/>
        <v/>
      </c>
      <c r="C874" s="55" t="str" cm="1">
        <f t="array" ref="C874">IF(ROW()-ROW(B$27)+1 &gt; $D$19, "",
_xlfn.SWITCH($D$15,
  "Monthly", EDATE($D$16, ROW()-ROW(B$27)),
  "Quarterly", EDATE($D$16, 3*(ROW()-ROW(B$27))),
  "Annually", EDATE($D$16, 12*(ROW()-ROW(B$27))),
  "Semi monthly", $D$16 + (ROW()-ROW(B$27))*15,
  "Bi weekly", $D$16 + (ROW()-ROW(B$27))*14,
  $D$16 + (ROW()-ROW(B$27))*30
))</f>
        <v/>
      </c>
      <c r="D874" s="52" t="str">
        <f t="shared" si="66"/>
        <v/>
      </c>
      <c r="E874" s="52" t="str">
        <f t="shared" si="67"/>
        <v/>
      </c>
      <c r="F874" s="52" t="str">
        <f t="shared" si="68"/>
        <v/>
      </c>
      <c r="G874" s="293" t="str">
        <f t="shared" si="69"/>
        <v/>
      </c>
      <c r="H874" s="293"/>
    </row>
    <row r="875" spans="2:8" ht="20" customHeight="1" x14ac:dyDescent="0.35">
      <c r="B875" s="50" t="str">
        <f t="shared" si="65"/>
        <v/>
      </c>
      <c r="C875" s="55" t="str" cm="1">
        <f t="array" ref="C875">IF(ROW()-ROW(B$27)+1 &gt; $D$19, "",
_xlfn.SWITCH($D$15,
  "Monthly", EDATE($D$16, ROW()-ROW(B$27)),
  "Quarterly", EDATE($D$16, 3*(ROW()-ROW(B$27))),
  "Annually", EDATE($D$16, 12*(ROW()-ROW(B$27))),
  "Semi monthly", $D$16 + (ROW()-ROW(B$27))*15,
  "Bi weekly", $D$16 + (ROW()-ROW(B$27))*14,
  $D$16 + (ROW()-ROW(B$27))*30
))</f>
        <v/>
      </c>
      <c r="D875" s="52" t="str">
        <f t="shared" si="66"/>
        <v/>
      </c>
      <c r="E875" s="52" t="str">
        <f t="shared" si="67"/>
        <v/>
      </c>
      <c r="F875" s="52" t="str">
        <f t="shared" si="68"/>
        <v/>
      </c>
      <c r="G875" s="293" t="str">
        <f t="shared" si="69"/>
        <v/>
      </c>
      <c r="H875" s="293"/>
    </row>
    <row r="876" spans="2:8" ht="20" customHeight="1" x14ac:dyDescent="0.35">
      <c r="B876" s="50" t="str">
        <f t="shared" si="65"/>
        <v/>
      </c>
      <c r="C876" s="55" t="str" cm="1">
        <f t="array" ref="C876">IF(ROW()-ROW(B$27)+1 &gt; $D$19, "",
_xlfn.SWITCH($D$15,
  "Monthly", EDATE($D$16, ROW()-ROW(B$27)),
  "Quarterly", EDATE($D$16, 3*(ROW()-ROW(B$27))),
  "Annually", EDATE($D$16, 12*(ROW()-ROW(B$27))),
  "Semi monthly", $D$16 + (ROW()-ROW(B$27))*15,
  "Bi weekly", $D$16 + (ROW()-ROW(B$27))*14,
  $D$16 + (ROW()-ROW(B$27))*30
))</f>
        <v/>
      </c>
      <c r="D876" s="52" t="str">
        <f t="shared" si="66"/>
        <v/>
      </c>
      <c r="E876" s="52" t="str">
        <f t="shared" si="67"/>
        <v/>
      </c>
      <c r="F876" s="52" t="str">
        <f t="shared" si="68"/>
        <v/>
      </c>
      <c r="G876" s="293" t="str">
        <f t="shared" si="69"/>
        <v/>
      </c>
      <c r="H876" s="293"/>
    </row>
    <row r="877" spans="2:8" ht="20" customHeight="1" x14ac:dyDescent="0.35">
      <c r="B877" s="50" t="str">
        <f t="shared" si="65"/>
        <v/>
      </c>
      <c r="C877" s="55" t="str" cm="1">
        <f t="array" ref="C877">IF(ROW()-ROW(B$27)+1 &gt; $D$19, "",
_xlfn.SWITCH($D$15,
  "Monthly", EDATE($D$16, ROW()-ROW(B$27)),
  "Quarterly", EDATE($D$16, 3*(ROW()-ROW(B$27))),
  "Annually", EDATE($D$16, 12*(ROW()-ROW(B$27))),
  "Semi monthly", $D$16 + (ROW()-ROW(B$27))*15,
  "Bi weekly", $D$16 + (ROW()-ROW(B$27))*14,
  $D$16 + (ROW()-ROW(B$27))*30
))</f>
        <v/>
      </c>
      <c r="D877" s="52" t="str">
        <f t="shared" si="66"/>
        <v/>
      </c>
      <c r="E877" s="52" t="str">
        <f t="shared" si="67"/>
        <v/>
      </c>
      <c r="F877" s="52" t="str">
        <f t="shared" si="68"/>
        <v/>
      </c>
      <c r="G877" s="293" t="str">
        <f t="shared" si="69"/>
        <v/>
      </c>
      <c r="H877" s="293"/>
    </row>
    <row r="878" spans="2:8" ht="20" customHeight="1" x14ac:dyDescent="0.35">
      <c r="B878" s="50" t="str">
        <f t="shared" si="65"/>
        <v/>
      </c>
      <c r="C878" s="55" t="str" cm="1">
        <f t="array" ref="C878">IF(ROW()-ROW(B$27)+1 &gt; $D$19, "",
_xlfn.SWITCH($D$15,
  "Monthly", EDATE($D$16, ROW()-ROW(B$27)),
  "Quarterly", EDATE($D$16, 3*(ROW()-ROW(B$27))),
  "Annually", EDATE($D$16, 12*(ROW()-ROW(B$27))),
  "Semi monthly", $D$16 + (ROW()-ROW(B$27))*15,
  "Bi weekly", $D$16 + (ROW()-ROW(B$27))*14,
  $D$16 + (ROW()-ROW(B$27))*30
))</f>
        <v/>
      </c>
      <c r="D878" s="52" t="str">
        <f t="shared" si="66"/>
        <v/>
      </c>
      <c r="E878" s="52" t="str">
        <f t="shared" si="67"/>
        <v/>
      </c>
      <c r="F878" s="52" t="str">
        <f t="shared" si="68"/>
        <v/>
      </c>
      <c r="G878" s="293" t="str">
        <f t="shared" si="69"/>
        <v/>
      </c>
      <c r="H878" s="293"/>
    </row>
    <row r="879" spans="2:8" ht="20" customHeight="1" x14ac:dyDescent="0.35">
      <c r="B879" s="50" t="str">
        <f t="shared" si="65"/>
        <v/>
      </c>
      <c r="C879" s="55" t="str" cm="1">
        <f t="array" ref="C879">IF(ROW()-ROW(B$27)+1 &gt; $D$19, "",
_xlfn.SWITCH($D$15,
  "Monthly", EDATE($D$16, ROW()-ROW(B$27)),
  "Quarterly", EDATE($D$16, 3*(ROW()-ROW(B$27))),
  "Annually", EDATE($D$16, 12*(ROW()-ROW(B$27))),
  "Semi monthly", $D$16 + (ROW()-ROW(B$27))*15,
  "Bi weekly", $D$16 + (ROW()-ROW(B$27))*14,
  $D$16 + (ROW()-ROW(B$27))*30
))</f>
        <v/>
      </c>
      <c r="D879" s="52" t="str">
        <f t="shared" si="66"/>
        <v/>
      </c>
      <c r="E879" s="52" t="str">
        <f t="shared" si="67"/>
        <v/>
      </c>
      <c r="F879" s="52" t="str">
        <f t="shared" si="68"/>
        <v/>
      </c>
      <c r="G879" s="293" t="str">
        <f t="shared" si="69"/>
        <v/>
      </c>
      <c r="H879" s="293"/>
    </row>
    <row r="880" spans="2:8" ht="20" customHeight="1" x14ac:dyDescent="0.35">
      <c r="B880" s="50" t="str">
        <f t="shared" si="65"/>
        <v/>
      </c>
      <c r="C880" s="55" t="str" cm="1">
        <f t="array" ref="C880">IF(ROW()-ROW(B$27)+1 &gt; $D$19, "",
_xlfn.SWITCH($D$15,
  "Monthly", EDATE($D$16, ROW()-ROW(B$27)),
  "Quarterly", EDATE($D$16, 3*(ROW()-ROW(B$27))),
  "Annually", EDATE($D$16, 12*(ROW()-ROW(B$27))),
  "Semi monthly", $D$16 + (ROW()-ROW(B$27))*15,
  "Bi weekly", $D$16 + (ROW()-ROW(B$27))*14,
  $D$16 + (ROW()-ROW(B$27))*30
))</f>
        <v/>
      </c>
      <c r="D880" s="52" t="str">
        <f t="shared" si="66"/>
        <v/>
      </c>
      <c r="E880" s="52" t="str">
        <f t="shared" si="67"/>
        <v/>
      </c>
      <c r="F880" s="52" t="str">
        <f t="shared" si="68"/>
        <v/>
      </c>
      <c r="G880" s="293" t="str">
        <f t="shared" si="69"/>
        <v/>
      </c>
      <c r="H880" s="293"/>
    </row>
    <row r="881" spans="2:8" ht="20" customHeight="1" x14ac:dyDescent="0.35">
      <c r="B881" s="50" t="str">
        <f t="shared" si="65"/>
        <v/>
      </c>
      <c r="C881" s="55" t="str" cm="1">
        <f t="array" ref="C881">IF(ROW()-ROW(B$27)+1 &gt; $D$19, "",
_xlfn.SWITCH($D$15,
  "Monthly", EDATE($D$16, ROW()-ROW(B$27)),
  "Quarterly", EDATE($D$16, 3*(ROW()-ROW(B$27))),
  "Annually", EDATE($D$16, 12*(ROW()-ROW(B$27))),
  "Semi monthly", $D$16 + (ROW()-ROW(B$27))*15,
  "Bi weekly", $D$16 + (ROW()-ROW(B$27))*14,
  $D$16 + (ROW()-ROW(B$27))*30
))</f>
        <v/>
      </c>
      <c r="D881" s="52" t="str">
        <f t="shared" si="66"/>
        <v/>
      </c>
      <c r="E881" s="52" t="str">
        <f t="shared" si="67"/>
        <v/>
      </c>
      <c r="F881" s="52" t="str">
        <f t="shared" si="68"/>
        <v/>
      </c>
      <c r="G881" s="293" t="str">
        <f t="shared" si="69"/>
        <v/>
      </c>
      <c r="H881" s="293"/>
    </row>
    <row r="882" spans="2:8" ht="20" customHeight="1" x14ac:dyDescent="0.35">
      <c r="B882" s="50" t="str">
        <f t="shared" si="65"/>
        <v/>
      </c>
      <c r="C882" s="55" t="str" cm="1">
        <f t="array" ref="C882">IF(ROW()-ROW(B$27)+1 &gt; $D$19, "",
_xlfn.SWITCH($D$15,
  "Monthly", EDATE($D$16, ROW()-ROW(B$27)),
  "Quarterly", EDATE($D$16, 3*(ROW()-ROW(B$27))),
  "Annually", EDATE($D$16, 12*(ROW()-ROW(B$27))),
  "Semi monthly", $D$16 + (ROW()-ROW(B$27))*15,
  "Bi weekly", $D$16 + (ROW()-ROW(B$27))*14,
  $D$16 + (ROW()-ROW(B$27))*30
))</f>
        <v/>
      </c>
      <c r="D882" s="52" t="str">
        <f t="shared" si="66"/>
        <v/>
      </c>
      <c r="E882" s="52" t="str">
        <f t="shared" si="67"/>
        <v/>
      </c>
      <c r="F882" s="52" t="str">
        <f t="shared" si="68"/>
        <v/>
      </c>
      <c r="G882" s="293" t="str">
        <f t="shared" si="69"/>
        <v/>
      </c>
      <c r="H882" s="293"/>
    </row>
    <row r="883" spans="2:8" ht="20" customHeight="1" x14ac:dyDescent="0.35">
      <c r="B883" s="50" t="str">
        <f t="shared" si="65"/>
        <v/>
      </c>
      <c r="C883" s="55" t="str" cm="1">
        <f t="array" ref="C883">IF(ROW()-ROW(B$27)+1 &gt; $D$19, "",
_xlfn.SWITCH($D$15,
  "Monthly", EDATE($D$16, ROW()-ROW(B$27)),
  "Quarterly", EDATE($D$16, 3*(ROW()-ROW(B$27))),
  "Annually", EDATE($D$16, 12*(ROW()-ROW(B$27))),
  "Semi monthly", $D$16 + (ROW()-ROW(B$27))*15,
  "Bi weekly", $D$16 + (ROW()-ROW(B$27))*14,
  $D$16 + (ROW()-ROW(B$27))*30
))</f>
        <v/>
      </c>
      <c r="D883" s="52" t="str">
        <f t="shared" si="66"/>
        <v/>
      </c>
      <c r="E883" s="52" t="str">
        <f t="shared" si="67"/>
        <v/>
      </c>
      <c r="F883" s="52" t="str">
        <f t="shared" si="68"/>
        <v/>
      </c>
      <c r="G883" s="293" t="str">
        <f t="shared" si="69"/>
        <v/>
      </c>
      <c r="H883" s="293"/>
    </row>
    <row r="884" spans="2:8" ht="20" customHeight="1" x14ac:dyDescent="0.35">
      <c r="B884" s="50" t="str">
        <f t="shared" si="65"/>
        <v/>
      </c>
      <c r="C884" s="55" t="str" cm="1">
        <f t="array" ref="C884">IF(ROW()-ROW(B$27)+1 &gt; $D$19, "",
_xlfn.SWITCH($D$15,
  "Monthly", EDATE($D$16, ROW()-ROW(B$27)),
  "Quarterly", EDATE($D$16, 3*(ROW()-ROW(B$27))),
  "Annually", EDATE($D$16, 12*(ROW()-ROW(B$27))),
  "Semi monthly", $D$16 + (ROW()-ROW(B$27))*15,
  "Bi weekly", $D$16 + (ROW()-ROW(B$27))*14,
  $D$16 + (ROW()-ROW(B$27))*30
))</f>
        <v/>
      </c>
      <c r="D884" s="52" t="str">
        <f t="shared" si="66"/>
        <v/>
      </c>
      <c r="E884" s="52" t="str">
        <f t="shared" si="67"/>
        <v/>
      </c>
      <c r="F884" s="52" t="str">
        <f t="shared" si="68"/>
        <v/>
      </c>
      <c r="G884" s="293" t="str">
        <f t="shared" si="69"/>
        <v/>
      </c>
      <c r="H884" s="293"/>
    </row>
    <row r="885" spans="2:8" ht="20" customHeight="1" x14ac:dyDescent="0.35">
      <c r="B885" s="50" t="str">
        <f t="shared" si="65"/>
        <v/>
      </c>
      <c r="C885" s="55" t="str" cm="1">
        <f t="array" ref="C885">IF(ROW()-ROW(B$27)+1 &gt; $D$19, "",
_xlfn.SWITCH($D$15,
  "Monthly", EDATE($D$16, ROW()-ROW(B$27)),
  "Quarterly", EDATE($D$16, 3*(ROW()-ROW(B$27))),
  "Annually", EDATE($D$16, 12*(ROW()-ROW(B$27))),
  "Semi monthly", $D$16 + (ROW()-ROW(B$27))*15,
  "Bi weekly", $D$16 + (ROW()-ROW(B$27))*14,
  $D$16 + (ROW()-ROW(B$27))*30
))</f>
        <v/>
      </c>
      <c r="D885" s="52" t="str">
        <f t="shared" si="66"/>
        <v/>
      </c>
      <c r="E885" s="52" t="str">
        <f t="shared" si="67"/>
        <v/>
      </c>
      <c r="F885" s="52" t="str">
        <f t="shared" si="68"/>
        <v/>
      </c>
      <c r="G885" s="293" t="str">
        <f t="shared" si="69"/>
        <v/>
      </c>
      <c r="H885" s="293"/>
    </row>
    <row r="886" spans="2:8" ht="20" customHeight="1" x14ac:dyDescent="0.35">
      <c r="B886" s="50" t="str">
        <f t="shared" si="65"/>
        <v/>
      </c>
      <c r="C886" s="55" t="str" cm="1">
        <f t="array" ref="C886">IF(ROW()-ROW(B$27)+1 &gt; $D$19, "",
_xlfn.SWITCH($D$15,
  "Monthly", EDATE($D$16, ROW()-ROW(B$27)),
  "Quarterly", EDATE($D$16, 3*(ROW()-ROW(B$27))),
  "Annually", EDATE($D$16, 12*(ROW()-ROW(B$27))),
  "Semi monthly", $D$16 + (ROW()-ROW(B$27))*15,
  "Bi weekly", $D$16 + (ROW()-ROW(B$27))*14,
  $D$16 + (ROW()-ROW(B$27))*30
))</f>
        <v/>
      </c>
      <c r="D886" s="52" t="str">
        <f t="shared" si="66"/>
        <v/>
      </c>
      <c r="E886" s="52" t="str">
        <f t="shared" si="67"/>
        <v/>
      </c>
      <c r="F886" s="52" t="str">
        <f t="shared" si="68"/>
        <v/>
      </c>
      <c r="G886" s="293" t="str">
        <f t="shared" si="69"/>
        <v/>
      </c>
      <c r="H886" s="293"/>
    </row>
    <row r="887" spans="2:8" ht="20" customHeight="1" x14ac:dyDescent="0.35">
      <c r="B887" s="50" t="str">
        <f t="shared" si="65"/>
        <v/>
      </c>
      <c r="C887" s="55" t="str" cm="1">
        <f t="array" ref="C887">IF(ROW()-ROW(B$27)+1 &gt; $D$19, "",
_xlfn.SWITCH($D$15,
  "Monthly", EDATE($D$16, ROW()-ROW(B$27)),
  "Quarterly", EDATE($D$16, 3*(ROW()-ROW(B$27))),
  "Annually", EDATE($D$16, 12*(ROW()-ROW(B$27))),
  "Semi monthly", $D$16 + (ROW()-ROW(B$27))*15,
  "Bi weekly", $D$16 + (ROW()-ROW(B$27))*14,
  $D$16 + (ROW()-ROW(B$27))*30
))</f>
        <v/>
      </c>
      <c r="D887" s="52" t="str">
        <f t="shared" si="66"/>
        <v/>
      </c>
      <c r="E887" s="52" t="str">
        <f t="shared" si="67"/>
        <v/>
      </c>
      <c r="F887" s="52" t="str">
        <f t="shared" si="68"/>
        <v/>
      </c>
      <c r="G887" s="293" t="str">
        <f t="shared" si="69"/>
        <v/>
      </c>
      <c r="H887" s="293"/>
    </row>
    <row r="888" spans="2:8" ht="20" customHeight="1" x14ac:dyDescent="0.35">
      <c r="B888" s="50" t="str">
        <f t="shared" si="65"/>
        <v/>
      </c>
      <c r="C888" s="55" t="str" cm="1">
        <f t="array" ref="C888">IF(ROW()-ROW(B$27)+1 &gt; $D$19, "",
_xlfn.SWITCH($D$15,
  "Monthly", EDATE($D$16, ROW()-ROW(B$27)),
  "Quarterly", EDATE($D$16, 3*(ROW()-ROW(B$27))),
  "Annually", EDATE($D$16, 12*(ROW()-ROW(B$27))),
  "Semi monthly", $D$16 + (ROW()-ROW(B$27))*15,
  "Bi weekly", $D$16 + (ROW()-ROW(B$27))*14,
  $D$16 + (ROW()-ROW(B$27))*30
))</f>
        <v/>
      </c>
      <c r="D888" s="52" t="str">
        <f t="shared" si="66"/>
        <v/>
      </c>
      <c r="E888" s="52" t="str">
        <f t="shared" si="67"/>
        <v/>
      </c>
      <c r="F888" s="52" t="str">
        <f t="shared" si="68"/>
        <v/>
      </c>
      <c r="G888" s="293" t="str">
        <f t="shared" si="69"/>
        <v/>
      </c>
      <c r="H888" s="293"/>
    </row>
    <row r="889" spans="2:8" ht="20" customHeight="1" x14ac:dyDescent="0.35">
      <c r="B889" s="50" t="str">
        <f t="shared" si="65"/>
        <v/>
      </c>
      <c r="C889" s="55" t="str" cm="1">
        <f t="array" ref="C889">IF(ROW()-ROW(B$27)+1 &gt; $D$19, "",
_xlfn.SWITCH($D$15,
  "Monthly", EDATE($D$16, ROW()-ROW(B$27)),
  "Quarterly", EDATE($D$16, 3*(ROW()-ROW(B$27))),
  "Annually", EDATE($D$16, 12*(ROW()-ROW(B$27))),
  "Semi monthly", $D$16 + (ROW()-ROW(B$27))*15,
  "Bi weekly", $D$16 + (ROW()-ROW(B$27))*14,
  $D$16 + (ROW()-ROW(B$27))*30
))</f>
        <v/>
      </c>
      <c r="D889" s="52" t="str">
        <f t="shared" si="66"/>
        <v/>
      </c>
      <c r="E889" s="52" t="str">
        <f t="shared" si="67"/>
        <v/>
      </c>
      <c r="F889" s="52" t="str">
        <f t="shared" si="68"/>
        <v/>
      </c>
      <c r="G889" s="293" t="str">
        <f t="shared" si="69"/>
        <v/>
      </c>
      <c r="H889" s="293"/>
    </row>
    <row r="890" spans="2:8" ht="20" customHeight="1" x14ac:dyDescent="0.35">
      <c r="B890" s="50" t="str">
        <f t="shared" si="65"/>
        <v/>
      </c>
      <c r="C890" s="55" t="str" cm="1">
        <f t="array" ref="C890">IF(ROW()-ROW(B$27)+1 &gt; $D$19, "",
_xlfn.SWITCH($D$15,
  "Monthly", EDATE($D$16, ROW()-ROW(B$27)),
  "Quarterly", EDATE($D$16, 3*(ROW()-ROW(B$27))),
  "Annually", EDATE($D$16, 12*(ROW()-ROW(B$27))),
  "Semi monthly", $D$16 + (ROW()-ROW(B$27))*15,
  "Bi weekly", $D$16 + (ROW()-ROW(B$27))*14,
  $D$16 + (ROW()-ROW(B$27))*30
))</f>
        <v/>
      </c>
      <c r="D890" s="52" t="str">
        <f t="shared" si="66"/>
        <v/>
      </c>
      <c r="E890" s="52" t="str">
        <f t="shared" si="67"/>
        <v/>
      </c>
      <c r="F890" s="52" t="str">
        <f t="shared" si="68"/>
        <v/>
      </c>
      <c r="G890" s="293" t="str">
        <f t="shared" si="69"/>
        <v/>
      </c>
      <c r="H890" s="293"/>
    </row>
    <row r="891" spans="2:8" ht="20" customHeight="1" x14ac:dyDescent="0.35">
      <c r="B891" s="50" t="str">
        <f t="shared" si="65"/>
        <v/>
      </c>
      <c r="C891" s="55" t="str" cm="1">
        <f t="array" ref="C891">IF(ROW()-ROW(B$27)+1 &gt; $D$19, "",
_xlfn.SWITCH($D$15,
  "Monthly", EDATE($D$16, ROW()-ROW(B$27)),
  "Quarterly", EDATE($D$16, 3*(ROW()-ROW(B$27))),
  "Annually", EDATE($D$16, 12*(ROW()-ROW(B$27))),
  "Semi monthly", $D$16 + (ROW()-ROW(B$27))*15,
  "Bi weekly", $D$16 + (ROW()-ROW(B$27))*14,
  $D$16 + (ROW()-ROW(B$27))*30
))</f>
        <v/>
      </c>
      <c r="D891" s="52" t="str">
        <f t="shared" si="66"/>
        <v/>
      </c>
      <c r="E891" s="52" t="str">
        <f t="shared" si="67"/>
        <v/>
      </c>
      <c r="F891" s="52" t="str">
        <f t="shared" si="68"/>
        <v/>
      </c>
      <c r="G891" s="293" t="str">
        <f t="shared" si="69"/>
        <v/>
      </c>
      <c r="H891" s="293"/>
    </row>
    <row r="892" spans="2:8" ht="20" customHeight="1" x14ac:dyDescent="0.35">
      <c r="B892" s="50" t="str">
        <f t="shared" si="65"/>
        <v/>
      </c>
      <c r="C892" s="55" t="str" cm="1">
        <f t="array" ref="C892">IF(ROW()-ROW(B$27)+1 &gt; $D$19, "",
_xlfn.SWITCH($D$15,
  "Monthly", EDATE($D$16, ROW()-ROW(B$27)),
  "Quarterly", EDATE($D$16, 3*(ROW()-ROW(B$27))),
  "Annually", EDATE($D$16, 12*(ROW()-ROW(B$27))),
  "Semi monthly", $D$16 + (ROW()-ROW(B$27))*15,
  "Bi weekly", $D$16 + (ROW()-ROW(B$27))*14,
  $D$16 + (ROW()-ROW(B$27))*30
))</f>
        <v/>
      </c>
      <c r="D892" s="52" t="str">
        <f t="shared" si="66"/>
        <v/>
      </c>
      <c r="E892" s="52" t="str">
        <f t="shared" si="67"/>
        <v/>
      </c>
      <c r="F892" s="52" t="str">
        <f t="shared" si="68"/>
        <v/>
      </c>
      <c r="G892" s="293" t="str">
        <f t="shared" si="69"/>
        <v/>
      </c>
      <c r="H892" s="293"/>
    </row>
    <row r="893" spans="2:8" ht="20" customHeight="1" x14ac:dyDescent="0.35">
      <c r="B893" s="50" t="str">
        <f t="shared" si="65"/>
        <v/>
      </c>
      <c r="C893" s="55" t="str" cm="1">
        <f t="array" ref="C893">IF(ROW()-ROW(B$27)+1 &gt; $D$19, "",
_xlfn.SWITCH($D$15,
  "Monthly", EDATE($D$16, ROW()-ROW(B$27)),
  "Quarterly", EDATE($D$16, 3*(ROW()-ROW(B$27))),
  "Annually", EDATE($D$16, 12*(ROW()-ROW(B$27))),
  "Semi monthly", $D$16 + (ROW()-ROW(B$27))*15,
  "Bi weekly", $D$16 + (ROW()-ROW(B$27))*14,
  $D$16 + (ROW()-ROW(B$27))*30
))</f>
        <v/>
      </c>
      <c r="D893" s="52" t="str">
        <f t="shared" si="66"/>
        <v/>
      </c>
      <c r="E893" s="52" t="str">
        <f t="shared" si="67"/>
        <v/>
      </c>
      <c r="F893" s="52" t="str">
        <f t="shared" si="68"/>
        <v/>
      </c>
      <c r="G893" s="293" t="str">
        <f t="shared" si="69"/>
        <v/>
      </c>
      <c r="H893" s="293"/>
    </row>
    <row r="894" spans="2:8" ht="20" customHeight="1" x14ac:dyDescent="0.35">
      <c r="B894" s="50" t="str">
        <f t="shared" si="65"/>
        <v/>
      </c>
      <c r="C894" s="55" t="str" cm="1">
        <f t="array" ref="C894">IF(ROW()-ROW(B$27)+1 &gt; $D$19, "",
_xlfn.SWITCH($D$15,
  "Monthly", EDATE($D$16, ROW()-ROW(B$27)),
  "Quarterly", EDATE($D$16, 3*(ROW()-ROW(B$27))),
  "Annually", EDATE($D$16, 12*(ROW()-ROW(B$27))),
  "Semi monthly", $D$16 + (ROW()-ROW(B$27))*15,
  "Bi weekly", $D$16 + (ROW()-ROW(B$27))*14,
  $D$16 + (ROW()-ROW(B$27))*30
))</f>
        <v/>
      </c>
      <c r="D894" s="52" t="str">
        <f t="shared" si="66"/>
        <v/>
      </c>
      <c r="E894" s="52" t="str">
        <f t="shared" si="67"/>
        <v/>
      </c>
      <c r="F894" s="52" t="str">
        <f t="shared" si="68"/>
        <v/>
      </c>
      <c r="G894" s="293" t="str">
        <f t="shared" si="69"/>
        <v/>
      </c>
      <c r="H894" s="293"/>
    </row>
    <row r="895" spans="2:8" ht="20" customHeight="1" x14ac:dyDescent="0.35">
      <c r="B895" s="50" t="str">
        <f t="shared" si="65"/>
        <v/>
      </c>
      <c r="C895" s="55" t="str" cm="1">
        <f t="array" ref="C895">IF(ROW()-ROW(B$27)+1 &gt; $D$19, "",
_xlfn.SWITCH($D$15,
  "Monthly", EDATE($D$16, ROW()-ROW(B$27)),
  "Quarterly", EDATE($D$16, 3*(ROW()-ROW(B$27))),
  "Annually", EDATE($D$16, 12*(ROW()-ROW(B$27))),
  "Semi monthly", $D$16 + (ROW()-ROW(B$27))*15,
  "Bi weekly", $D$16 + (ROW()-ROW(B$27))*14,
  $D$16 + (ROW()-ROW(B$27))*30
))</f>
        <v/>
      </c>
      <c r="D895" s="52" t="str">
        <f t="shared" si="66"/>
        <v/>
      </c>
      <c r="E895" s="52" t="str">
        <f t="shared" si="67"/>
        <v/>
      </c>
      <c r="F895" s="52" t="str">
        <f t="shared" si="68"/>
        <v/>
      </c>
      <c r="G895" s="293" t="str">
        <f t="shared" si="69"/>
        <v/>
      </c>
      <c r="H895" s="293"/>
    </row>
    <row r="896" spans="2:8" ht="20" customHeight="1" x14ac:dyDescent="0.35">
      <c r="B896" s="50" t="str">
        <f t="shared" si="65"/>
        <v/>
      </c>
      <c r="C896" s="55" t="str" cm="1">
        <f t="array" ref="C896">IF(ROW()-ROW(B$27)+1 &gt; $D$19, "",
_xlfn.SWITCH($D$15,
  "Monthly", EDATE($D$16, ROW()-ROW(B$27)),
  "Quarterly", EDATE($D$16, 3*(ROW()-ROW(B$27))),
  "Annually", EDATE($D$16, 12*(ROW()-ROW(B$27))),
  "Semi monthly", $D$16 + (ROW()-ROW(B$27))*15,
  "Bi weekly", $D$16 + (ROW()-ROW(B$27))*14,
  $D$16 + (ROW()-ROW(B$27))*30
))</f>
        <v/>
      </c>
      <c r="D896" s="52" t="str">
        <f t="shared" si="66"/>
        <v/>
      </c>
      <c r="E896" s="52" t="str">
        <f t="shared" si="67"/>
        <v/>
      </c>
      <c r="F896" s="52" t="str">
        <f t="shared" si="68"/>
        <v/>
      </c>
      <c r="G896" s="293" t="str">
        <f t="shared" si="69"/>
        <v/>
      </c>
      <c r="H896" s="293"/>
    </row>
    <row r="897" spans="2:8" ht="20" customHeight="1" x14ac:dyDescent="0.35">
      <c r="B897" s="50" t="str">
        <f t="shared" si="65"/>
        <v/>
      </c>
      <c r="C897" s="55" t="str" cm="1">
        <f t="array" ref="C897">IF(ROW()-ROW(B$27)+1 &gt; $D$19, "",
_xlfn.SWITCH($D$15,
  "Monthly", EDATE($D$16, ROW()-ROW(B$27)),
  "Quarterly", EDATE($D$16, 3*(ROW()-ROW(B$27))),
  "Annually", EDATE($D$16, 12*(ROW()-ROW(B$27))),
  "Semi monthly", $D$16 + (ROW()-ROW(B$27))*15,
  "Bi weekly", $D$16 + (ROW()-ROW(B$27))*14,
  $D$16 + (ROW()-ROW(B$27))*30
))</f>
        <v/>
      </c>
      <c r="D897" s="52" t="str">
        <f t="shared" si="66"/>
        <v/>
      </c>
      <c r="E897" s="52" t="str">
        <f t="shared" si="67"/>
        <v/>
      </c>
      <c r="F897" s="52" t="str">
        <f t="shared" si="68"/>
        <v/>
      </c>
      <c r="G897" s="293" t="str">
        <f t="shared" si="69"/>
        <v/>
      </c>
      <c r="H897" s="293"/>
    </row>
    <row r="898" spans="2:8" ht="20" customHeight="1" x14ac:dyDescent="0.35">
      <c r="B898" s="50" t="str">
        <f t="shared" si="65"/>
        <v/>
      </c>
      <c r="C898" s="55" t="str" cm="1">
        <f t="array" ref="C898">IF(ROW()-ROW(B$27)+1 &gt; $D$19, "",
_xlfn.SWITCH($D$15,
  "Monthly", EDATE($D$16, ROW()-ROW(B$27)),
  "Quarterly", EDATE($D$16, 3*(ROW()-ROW(B$27))),
  "Annually", EDATE($D$16, 12*(ROW()-ROW(B$27))),
  "Semi monthly", $D$16 + (ROW()-ROW(B$27))*15,
  "Bi weekly", $D$16 + (ROW()-ROW(B$27))*14,
  $D$16 + (ROW()-ROW(B$27))*30
))</f>
        <v/>
      </c>
      <c r="D898" s="52" t="str">
        <f t="shared" si="66"/>
        <v/>
      </c>
      <c r="E898" s="52" t="str">
        <f t="shared" si="67"/>
        <v/>
      </c>
      <c r="F898" s="52" t="str">
        <f t="shared" si="68"/>
        <v/>
      </c>
      <c r="G898" s="293" t="str">
        <f t="shared" si="69"/>
        <v/>
      </c>
      <c r="H898" s="293"/>
    </row>
    <row r="899" spans="2:8" ht="20" customHeight="1" x14ac:dyDescent="0.35">
      <c r="B899" s="50" t="str">
        <f t="shared" si="65"/>
        <v/>
      </c>
      <c r="C899" s="55" t="str" cm="1">
        <f t="array" ref="C899">IF(ROW()-ROW(B$27)+1 &gt; $D$19, "",
_xlfn.SWITCH($D$15,
  "Monthly", EDATE($D$16, ROW()-ROW(B$27)),
  "Quarterly", EDATE($D$16, 3*(ROW()-ROW(B$27))),
  "Annually", EDATE($D$16, 12*(ROW()-ROW(B$27))),
  "Semi monthly", $D$16 + (ROW()-ROW(B$27))*15,
  "Bi weekly", $D$16 + (ROW()-ROW(B$27))*14,
  $D$16 + (ROW()-ROW(B$27))*30
))</f>
        <v/>
      </c>
      <c r="D899" s="52" t="str">
        <f t="shared" si="66"/>
        <v/>
      </c>
      <c r="E899" s="52" t="str">
        <f t="shared" si="67"/>
        <v/>
      </c>
      <c r="F899" s="52" t="str">
        <f t="shared" si="68"/>
        <v/>
      </c>
      <c r="G899" s="293" t="str">
        <f t="shared" si="69"/>
        <v/>
      </c>
      <c r="H899" s="293"/>
    </row>
    <row r="900" spans="2:8" ht="20" customHeight="1" x14ac:dyDescent="0.35">
      <c r="B900" s="50" t="str">
        <f t="shared" si="65"/>
        <v/>
      </c>
      <c r="C900" s="55" t="str" cm="1">
        <f t="array" ref="C900">IF(ROW()-ROW(B$27)+1 &gt; $D$19, "",
_xlfn.SWITCH($D$15,
  "Monthly", EDATE($D$16, ROW()-ROW(B$27)),
  "Quarterly", EDATE($D$16, 3*(ROW()-ROW(B$27))),
  "Annually", EDATE($D$16, 12*(ROW()-ROW(B$27))),
  "Semi monthly", $D$16 + (ROW()-ROW(B$27))*15,
  "Bi weekly", $D$16 + (ROW()-ROW(B$27))*14,
  $D$16 + (ROW()-ROW(B$27))*30
))</f>
        <v/>
      </c>
      <c r="D900" s="52" t="str">
        <f t="shared" si="66"/>
        <v/>
      </c>
      <c r="E900" s="52" t="str">
        <f t="shared" si="67"/>
        <v/>
      </c>
      <c r="F900" s="52" t="str">
        <f t="shared" si="68"/>
        <v/>
      </c>
      <c r="G900" s="293" t="str">
        <f t="shared" si="69"/>
        <v/>
      </c>
      <c r="H900" s="293"/>
    </row>
    <row r="901" spans="2:8" ht="20" customHeight="1" x14ac:dyDescent="0.35">
      <c r="B901" s="50" t="str">
        <f t="shared" si="65"/>
        <v/>
      </c>
      <c r="C901" s="55" t="str" cm="1">
        <f t="array" ref="C901">IF(ROW()-ROW(B$27)+1 &gt; $D$19, "",
_xlfn.SWITCH($D$15,
  "Monthly", EDATE($D$16, ROW()-ROW(B$27)),
  "Quarterly", EDATE($D$16, 3*(ROW()-ROW(B$27))),
  "Annually", EDATE($D$16, 12*(ROW()-ROW(B$27))),
  "Semi monthly", $D$16 + (ROW()-ROW(B$27))*15,
  "Bi weekly", $D$16 + (ROW()-ROW(B$27))*14,
  $D$16 + (ROW()-ROW(B$27))*30
))</f>
        <v/>
      </c>
      <c r="D901" s="52" t="str">
        <f t="shared" si="66"/>
        <v/>
      </c>
      <c r="E901" s="52" t="str">
        <f t="shared" si="67"/>
        <v/>
      </c>
      <c r="F901" s="52" t="str">
        <f t="shared" si="68"/>
        <v/>
      </c>
      <c r="G901" s="293" t="str">
        <f t="shared" si="69"/>
        <v/>
      </c>
      <c r="H901" s="293"/>
    </row>
    <row r="902" spans="2:8" ht="20" customHeight="1" x14ac:dyDescent="0.35">
      <c r="B902" s="50" t="str">
        <f t="shared" si="65"/>
        <v/>
      </c>
      <c r="C902" s="55" t="str" cm="1">
        <f t="array" ref="C902">IF(ROW()-ROW(B$27)+1 &gt; $D$19, "",
_xlfn.SWITCH($D$15,
  "Monthly", EDATE($D$16, ROW()-ROW(B$27)),
  "Quarterly", EDATE($D$16, 3*(ROW()-ROW(B$27))),
  "Annually", EDATE($D$16, 12*(ROW()-ROW(B$27))),
  "Semi monthly", $D$16 + (ROW()-ROW(B$27))*15,
  "Bi weekly", $D$16 + (ROW()-ROW(B$27))*14,
  $D$16 + (ROW()-ROW(B$27))*30
))</f>
        <v/>
      </c>
      <c r="D902" s="52" t="str">
        <f t="shared" si="66"/>
        <v/>
      </c>
      <c r="E902" s="52" t="str">
        <f t="shared" si="67"/>
        <v/>
      </c>
      <c r="F902" s="52" t="str">
        <f t="shared" si="68"/>
        <v/>
      </c>
      <c r="G902" s="293" t="str">
        <f t="shared" si="69"/>
        <v/>
      </c>
      <c r="H902" s="293"/>
    </row>
    <row r="903" spans="2:8" ht="20" customHeight="1" x14ac:dyDescent="0.35">
      <c r="B903" s="50" t="str">
        <f t="shared" si="65"/>
        <v/>
      </c>
      <c r="C903" s="55" t="str" cm="1">
        <f t="array" ref="C903">IF(ROW()-ROW(B$27)+1 &gt; $D$19, "",
_xlfn.SWITCH($D$15,
  "Monthly", EDATE($D$16, ROW()-ROW(B$27)),
  "Quarterly", EDATE($D$16, 3*(ROW()-ROW(B$27))),
  "Annually", EDATE($D$16, 12*(ROW()-ROW(B$27))),
  "Semi monthly", $D$16 + (ROW()-ROW(B$27))*15,
  "Bi weekly", $D$16 + (ROW()-ROW(B$27))*14,
  $D$16 + (ROW()-ROW(B$27))*30
))</f>
        <v/>
      </c>
      <c r="D903" s="52" t="str">
        <f t="shared" si="66"/>
        <v/>
      </c>
      <c r="E903" s="52" t="str">
        <f t="shared" si="67"/>
        <v/>
      </c>
      <c r="F903" s="52" t="str">
        <f t="shared" si="68"/>
        <v/>
      </c>
      <c r="G903" s="293" t="str">
        <f t="shared" si="69"/>
        <v/>
      </c>
      <c r="H903" s="293"/>
    </row>
    <row r="904" spans="2:8" ht="20" customHeight="1" x14ac:dyDescent="0.35">
      <c r="B904" s="50" t="str">
        <f t="shared" si="65"/>
        <v/>
      </c>
      <c r="C904" s="55" t="str" cm="1">
        <f t="array" ref="C904">IF(ROW()-ROW(B$27)+1 &gt; $D$19, "",
_xlfn.SWITCH($D$15,
  "Monthly", EDATE($D$16, ROW()-ROW(B$27)),
  "Quarterly", EDATE($D$16, 3*(ROW()-ROW(B$27))),
  "Annually", EDATE($D$16, 12*(ROW()-ROW(B$27))),
  "Semi monthly", $D$16 + (ROW()-ROW(B$27))*15,
  "Bi weekly", $D$16 + (ROW()-ROW(B$27))*14,
  $D$16 + (ROW()-ROW(B$27))*30
))</f>
        <v/>
      </c>
      <c r="D904" s="52" t="str">
        <f t="shared" si="66"/>
        <v/>
      </c>
      <c r="E904" s="52" t="str">
        <f t="shared" si="67"/>
        <v/>
      </c>
      <c r="F904" s="52" t="str">
        <f t="shared" si="68"/>
        <v/>
      </c>
      <c r="G904" s="293" t="str">
        <f t="shared" si="69"/>
        <v/>
      </c>
      <c r="H904" s="293"/>
    </row>
    <row r="905" spans="2:8" ht="20" customHeight="1" x14ac:dyDescent="0.35">
      <c r="B905" s="50" t="str">
        <f t="shared" si="65"/>
        <v/>
      </c>
      <c r="C905" s="55" t="str" cm="1">
        <f t="array" ref="C905">IF(ROW()-ROW(B$27)+1 &gt; $D$19, "",
_xlfn.SWITCH($D$15,
  "Monthly", EDATE($D$16, ROW()-ROW(B$27)),
  "Quarterly", EDATE($D$16, 3*(ROW()-ROW(B$27))),
  "Annually", EDATE($D$16, 12*(ROW()-ROW(B$27))),
  "Semi monthly", $D$16 + (ROW()-ROW(B$27))*15,
  "Bi weekly", $D$16 + (ROW()-ROW(B$27))*14,
  $D$16 + (ROW()-ROW(B$27))*30
))</f>
        <v/>
      </c>
      <c r="D905" s="52" t="str">
        <f t="shared" si="66"/>
        <v/>
      </c>
      <c r="E905" s="52" t="str">
        <f t="shared" si="67"/>
        <v/>
      </c>
      <c r="F905" s="52" t="str">
        <f t="shared" si="68"/>
        <v/>
      </c>
      <c r="G905" s="293" t="str">
        <f t="shared" si="69"/>
        <v/>
      </c>
      <c r="H905" s="293"/>
    </row>
    <row r="906" spans="2:8" ht="20" customHeight="1" x14ac:dyDescent="0.35">
      <c r="B906" s="50" t="str">
        <f t="shared" si="65"/>
        <v/>
      </c>
      <c r="C906" s="55" t="str" cm="1">
        <f t="array" ref="C906">IF(ROW()-ROW(B$27)+1 &gt; $D$19, "",
_xlfn.SWITCH($D$15,
  "Monthly", EDATE($D$16, ROW()-ROW(B$27)),
  "Quarterly", EDATE($D$16, 3*(ROW()-ROW(B$27))),
  "Annually", EDATE($D$16, 12*(ROW()-ROW(B$27))),
  "Semi monthly", $D$16 + (ROW()-ROW(B$27))*15,
  "Bi weekly", $D$16 + (ROW()-ROW(B$27))*14,
  $D$16 + (ROW()-ROW(B$27))*30
))</f>
        <v/>
      </c>
      <c r="D906" s="52" t="str">
        <f t="shared" si="66"/>
        <v/>
      </c>
      <c r="E906" s="52" t="str">
        <f t="shared" si="67"/>
        <v/>
      </c>
      <c r="F906" s="52" t="str">
        <f t="shared" si="68"/>
        <v/>
      </c>
      <c r="G906" s="293" t="str">
        <f t="shared" si="69"/>
        <v/>
      </c>
      <c r="H906" s="293"/>
    </row>
    <row r="907" spans="2:8" ht="20" customHeight="1" x14ac:dyDescent="0.35">
      <c r="B907" s="50" t="str">
        <f t="shared" si="65"/>
        <v/>
      </c>
      <c r="C907" s="55" t="str" cm="1">
        <f t="array" ref="C907">IF(ROW()-ROW(B$27)+1 &gt; $D$19, "",
_xlfn.SWITCH($D$15,
  "Monthly", EDATE($D$16, ROW()-ROW(B$27)),
  "Quarterly", EDATE($D$16, 3*(ROW()-ROW(B$27))),
  "Annually", EDATE($D$16, 12*(ROW()-ROW(B$27))),
  "Semi monthly", $D$16 + (ROW()-ROW(B$27))*15,
  "Bi weekly", $D$16 + (ROW()-ROW(B$27))*14,
  $D$16 + (ROW()-ROW(B$27))*30
))</f>
        <v/>
      </c>
      <c r="D907" s="52" t="str">
        <f t="shared" si="66"/>
        <v/>
      </c>
      <c r="E907" s="52" t="str">
        <f t="shared" si="67"/>
        <v/>
      </c>
      <c r="F907" s="52" t="str">
        <f t="shared" si="68"/>
        <v/>
      </c>
      <c r="G907" s="293" t="str">
        <f t="shared" si="69"/>
        <v/>
      </c>
      <c r="H907" s="293"/>
    </row>
    <row r="908" spans="2:8" ht="20" customHeight="1" x14ac:dyDescent="0.35">
      <c r="B908" s="50" t="str">
        <f t="shared" si="65"/>
        <v/>
      </c>
      <c r="C908" s="55" t="str" cm="1">
        <f t="array" ref="C908">IF(ROW()-ROW(B$27)+1 &gt; $D$19, "",
_xlfn.SWITCH($D$15,
  "Monthly", EDATE($D$16, ROW()-ROW(B$27)),
  "Quarterly", EDATE($D$16, 3*(ROW()-ROW(B$27))),
  "Annually", EDATE($D$16, 12*(ROW()-ROW(B$27))),
  "Semi monthly", $D$16 + (ROW()-ROW(B$27))*15,
  "Bi weekly", $D$16 + (ROW()-ROW(B$27))*14,
  $D$16 + (ROW()-ROW(B$27))*30
))</f>
        <v/>
      </c>
      <c r="D908" s="52" t="str">
        <f t="shared" si="66"/>
        <v/>
      </c>
      <c r="E908" s="52" t="str">
        <f t="shared" si="67"/>
        <v/>
      </c>
      <c r="F908" s="52" t="str">
        <f t="shared" si="68"/>
        <v/>
      </c>
      <c r="G908" s="293" t="str">
        <f t="shared" si="69"/>
        <v/>
      </c>
      <c r="H908" s="293"/>
    </row>
    <row r="909" spans="2:8" ht="20" customHeight="1" x14ac:dyDescent="0.35">
      <c r="B909" s="50" t="str">
        <f t="shared" si="65"/>
        <v/>
      </c>
      <c r="C909" s="55" t="str" cm="1">
        <f t="array" ref="C909">IF(ROW()-ROW(B$27)+1 &gt; $D$19, "",
_xlfn.SWITCH($D$15,
  "Monthly", EDATE($D$16, ROW()-ROW(B$27)),
  "Quarterly", EDATE($D$16, 3*(ROW()-ROW(B$27))),
  "Annually", EDATE($D$16, 12*(ROW()-ROW(B$27))),
  "Semi monthly", $D$16 + (ROW()-ROW(B$27))*15,
  "Bi weekly", $D$16 + (ROW()-ROW(B$27))*14,
  $D$16 + (ROW()-ROW(B$27))*30
))</f>
        <v/>
      </c>
      <c r="D909" s="52" t="str">
        <f t="shared" si="66"/>
        <v/>
      </c>
      <c r="E909" s="52" t="str">
        <f t="shared" si="67"/>
        <v/>
      </c>
      <c r="F909" s="52" t="str">
        <f t="shared" si="68"/>
        <v/>
      </c>
      <c r="G909" s="293" t="str">
        <f t="shared" si="69"/>
        <v/>
      </c>
      <c r="H909" s="293"/>
    </row>
    <row r="910" spans="2:8" ht="20" customHeight="1" x14ac:dyDescent="0.35">
      <c r="B910" s="50" t="str">
        <f t="shared" si="65"/>
        <v/>
      </c>
      <c r="C910" s="55" t="str" cm="1">
        <f t="array" ref="C910">IF(ROW()-ROW(B$27)+1 &gt; $D$19, "",
_xlfn.SWITCH($D$15,
  "Monthly", EDATE($D$16, ROW()-ROW(B$27)),
  "Quarterly", EDATE($D$16, 3*(ROW()-ROW(B$27))),
  "Annually", EDATE($D$16, 12*(ROW()-ROW(B$27))),
  "Semi monthly", $D$16 + (ROW()-ROW(B$27))*15,
  "Bi weekly", $D$16 + (ROW()-ROW(B$27))*14,
  $D$16 + (ROW()-ROW(B$27))*30
))</f>
        <v/>
      </c>
      <c r="D910" s="52" t="str">
        <f t="shared" si="66"/>
        <v/>
      </c>
      <c r="E910" s="52" t="str">
        <f t="shared" si="67"/>
        <v/>
      </c>
      <c r="F910" s="52" t="str">
        <f t="shared" si="68"/>
        <v/>
      </c>
      <c r="G910" s="293" t="str">
        <f t="shared" si="69"/>
        <v/>
      </c>
      <c r="H910" s="293"/>
    </row>
    <row r="911" spans="2:8" ht="20" customHeight="1" x14ac:dyDescent="0.35">
      <c r="B911" s="50" t="str">
        <f t="shared" si="65"/>
        <v/>
      </c>
      <c r="C911" s="55" t="str" cm="1">
        <f t="array" ref="C911">IF(ROW()-ROW(B$27)+1 &gt; $D$19, "",
_xlfn.SWITCH($D$15,
  "Monthly", EDATE($D$16, ROW()-ROW(B$27)),
  "Quarterly", EDATE($D$16, 3*(ROW()-ROW(B$27))),
  "Annually", EDATE($D$16, 12*(ROW()-ROW(B$27))),
  "Semi monthly", $D$16 + (ROW()-ROW(B$27))*15,
  "Bi weekly", $D$16 + (ROW()-ROW(B$27))*14,
  $D$16 + (ROW()-ROW(B$27))*30
))</f>
        <v/>
      </c>
      <c r="D911" s="52" t="str">
        <f t="shared" si="66"/>
        <v/>
      </c>
      <c r="E911" s="52" t="str">
        <f t="shared" si="67"/>
        <v/>
      </c>
      <c r="F911" s="52" t="str">
        <f t="shared" si="68"/>
        <v/>
      </c>
      <c r="G911" s="293" t="str">
        <f t="shared" si="69"/>
        <v/>
      </c>
      <c r="H911" s="293"/>
    </row>
    <row r="912" spans="2:8" ht="20" customHeight="1" x14ac:dyDescent="0.35">
      <c r="B912" s="50" t="str">
        <f t="shared" si="65"/>
        <v/>
      </c>
      <c r="C912" s="55" t="str" cm="1">
        <f t="array" ref="C912">IF(ROW()-ROW(B$27)+1 &gt; $D$19, "",
_xlfn.SWITCH($D$15,
  "Monthly", EDATE($D$16, ROW()-ROW(B$27)),
  "Quarterly", EDATE($D$16, 3*(ROW()-ROW(B$27))),
  "Annually", EDATE($D$16, 12*(ROW()-ROW(B$27))),
  "Semi monthly", $D$16 + (ROW()-ROW(B$27))*15,
  "Bi weekly", $D$16 + (ROW()-ROW(B$27))*14,
  $D$16 + (ROW()-ROW(B$27))*30
))</f>
        <v/>
      </c>
      <c r="D912" s="52" t="str">
        <f t="shared" si="66"/>
        <v/>
      </c>
      <c r="E912" s="52" t="str">
        <f t="shared" si="67"/>
        <v/>
      </c>
      <c r="F912" s="52" t="str">
        <f t="shared" si="68"/>
        <v/>
      </c>
      <c r="G912" s="293" t="str">
        <f t="shared" si="69"/>
        <v/>
      </c>
      <c r="H912" s="293"/>
    </row>
    <row r="913" spans="2:8" ht="20" customHeight="1" x14ac:dyDescent="0.35">
      <c r="B913" s="50" t="str">
        <f t="shared" si="65"/>
        <v/>
      </c>
      <c r="C913" s="55" t="str" cm="1">
        <f t="array" ref="C913">IF(ROW()-ROW(B$27)+1 &gt; $D$19, "",
_xlfn.SWITCH($D$15,
  "Monthly", EDATE($D$16, ROW()-ROW(B$27)),
  "Quarterly", EDATE($D$16, 3*(ROW()-ROW(B$27))),
  "Annually", EDATE($D$16, 12*(ROW()-ROW(B$27))),
  "Semi monthly", $D$16 + (ROW()-ROW(B$27))*15,
  "Bi weekly", $D$16 + (ROW()-ROW(B$27))*14,
  $D$16 + (ROW()-ROW(B$27))*30
))</f>
        <v/>
      </c>
      <c r="D913" s="52" t="str">
        <f t="shared" si="66"/>
        <v/>
      </c>
      <c r="E913" s="52" t="str">
        <f t="shared" si="67"/>
        <v/>
      </c>
      <c r="F913" s="52" t="str">
        <f t="shared" si="68"/>
        <v/>
      </c>
      <c r="G913" s="293" t="str">
        <f t="shared" si="69"/>
        <v/>
      </c>
      <c r="H913" s="293"/>
    </row>
    <row r="914" spans="2:8" ht="20" customHeight="1" x14ac:dyDescent="0.35">
      <c r="B914" s="50" t="str">
        <f t="shared" si="65"/>
        <v/>
      </c>
      <c r="C914" s="55" t="str" cm="1">
        <f t="array" ref="C914">IF(ROW()-ROW(B$27)+1 &gt; $D$19, "",
_xlfn.SWITCH($D$15,
  "Monthly", EDATE($D$16, ROW()-ROW(B$27)),
  "Quarterly", EDATE($D$16, 3*(ROW()-ROW(B$27))),
  "Annually", EDATE($D$16, 12*(ROW()-ROW(B$27))),
  "Semi monthly", $D$16 + (ROW()-ROW(B$27))*15,
  "Bi weekly", $D$16 + (ROW()-ROW(B$27))*14,
  $D$16 + (ROW()-ROW(B$27))*30
))</f>
        <v/>
      </c>
      <c r="D914" s="52" t="str">
        <f t="shared" si="66"/>
        <v/>
      </c>
      <c r="E914" s="52" t="str">
        <f t="shared" si="67"/>
        <v/>
      </c>
      <c r="F914" s="52" t="str">
        <f t="shared" si="68"/>
        <v/>
      </c>
      <c r="G914" s="293" t="str">
        <f t="shared" si="69"/>
        <v/>
      </c>
      <c r="H914" s="293"/>
    </row>
    <row r="915" spans="2:8" ht="20" customHeight="1" x14ac:dyDescent="0.35">
      <c r="B915" s="50" t="str">
        <f t="shared" si="65"/>
        <v/>
      </c>
      <c r="C915" s="55" t="str" cm="1">
        <f t="array" ref="C915">IF(ROW()-ROW(B$27)+1 &gt; $D$19, "",
_xlfn.SWITCH($D$15,
  "Monthly", EDATE($D$16, ROW()-ROW(B$27)),
  "Quarterly", EDATE($D$16, 3*(ROW()-ROW(B$27))),
  "Annually", EDATE($D$16, 12*(ROW()-ROW(B$27))),
  "Semi monthly", $D$16 + (ROW()-ROW(B$27))*15,
  "Bi weekly", $D$16 + (ROW()-ROW(B$27))*14,
  $D$16 + (ROW()-ROW(B$27))*30
))</f>
        <v/>
      </c>
      <c r="D915" s="52" t="str">
        <f t="shared" si="66"/>
        <v/>
      </c>
      <c r="E915" s="52" t="str">
        <f t="shared" si="67"/>
        <v/>
      </c>
      <c r="F915" s="52" t="str">
        <f t="shared" si="68"/>
        <v/>
      </c>
      <c r="G915" s="293" t="str">
        <f t="shared" si="69"/>
        <v/>
      </c>
      <c r="H915" s="293"/>
    </row>
    <row r="916" spans="2:8" ht="20" customHeight="1" x14ac:dyDescent="0.35">
      <c r="B916" s="50" t="str">
        <f t="shared" si="65"/>
        <v/>
      </c>
      <c r="C916" s="55" t="str" cm="1">
        <f t="array" ref="C916">IF(ROW()-ROW(B$27)+1 &gt; $D$19, "",
_xlfn.SWITCH($D$15,
  "Monthly", EDATE($D$16, ROW()-ROW(B$27)),
  "Quarterly", EDATE($D$16, 3*(ROW()-ROW(B$27))),
  "Annually", EDATE($D$16, 12*(ROW()-ROW(B$27))),
  "Semi monthly", $D$16 + (ROW()-ROW(B$27))*15,
  "Bi weekly", $D$16 + (ROW()-ROW(B$27))*14,
  $D$16 + (ROW()-ROW(B$27))*30
))</f>
        <v/>
      </c>
      <c r="D916" s="52" t="str">
        <f t="shared" si="66"/>
        <v/>
      </c>
      <c r="E916" s="52" t="str">
        <f t="shared" si="67"/>
        <v/>
      </c>
      <c r="F916" s="52" t="str">
        <f t="shared" si="68"/>
        <v/>
      </c>
      <c r="G916" s="293" t="str">
        <f t="shared" si="69"/>
        <v/>
      </c>
      <c r="H916" s="293"/>
    </row>
    <row r="917" spans="2:8" ht="20" customHeight="1" x14ac:dyDescent="0.35">
      <c r="B917" s="50" t="str">
        <f t="shared" si="65"/>
        <v/>
      </c>
      <c r="C917" s="55" t="str" cm="1">
        <f t="array" ref="C917">IF(ROW()-ROW(B$27)+1 &gt; $D$19, "",
_xlfn.SWITCH($D$15,
  "Monthly", EDATE($D$16, ROW()-ROW(B$27)),
  "Quarterly", EDATE($D$16, 3*(ROW()-ROW(B$27))),
  "Annually", EDATE($D$16, 12*(ROW()-ROW(B$27))),
  "Semi monthly", $D$16 + (ROW()-ROW(B$27))*15,
  "Bi weekly", $D$16 + (ROW()-ROW(B$27))*14,
  $D$16 + (ROW()-ROW(B$27))*30
))</f>
        <v/>
      </c>
      <c r="D917" s="52" t="str">
        <f t="shared" si="66"/>
        <v/>
      </c>
      <c r="E917" s="52" t="str">
        <f t="shared" si="67"/>
        <v/>
      </c>
      <c r="F917" s="52" t="str">
        <f t="shared" si="68"/>
        <v/>
      </c>
      <c r="G917" s="293" t="str">
        <f t="shared" si="69"/>
        <v/>
      </c>
      <c r="H917" s="293"/>
    </row>
    <row r="918" spans="2:8" ht="20" customHeight="1" x14ac:dyDescent="0.35">
      <c r="B918" s="50" t="str">
        <f t="shared" si="65"/>
        <v/>
      </c>
      <c r="C918" s="55" t="str" cm="1">
        <f t="array" ref="C918">IF(ROW()-ROW(B$27)+1 &gt; $D$19, "",
_xlfn.SWITCH($D$15,
  "Monthly", EDATE($D$16, ROW()-ROW(B$27)),
  "Quarterly", EDATE($D$16, 3*(ROW()-ROW(B$27))),
  "Annually", EDATE($D$16, 12*(ROW()-ROW(B$27))),
  "Semi monthly", $D$16 + (ROW()-ROW(B$27))*15,
  "Bi weekly", $D$16 + (ROW()-ROW(B$27))*14,
  $D$16 + (ROW()-ROW(B$27))*30
))</f>
        <v/>
      </c>
      <c r="D918" s="52" t="str">
        <f t="shared" si="66"/>
        <v/>
      </c>
      <c r="E918" s="52" t="str">
        <f t="shared" si="67"/>
        <v/>
      </c>
      <c r="F918" s="52" t="str">
        <f t="shared" si="68"/>
        <v/>
      </c>
      <c r="G918" s="293" t="str">
        <f t="shared" si="69"/>
        <v/>
      </c>
      <c r="H918" s="293"/>
    </row>
    <row r="919" spans="2:8" ht="20" customHeight="1" x14ac:dyDescent="0.35">
      <c r="B919" s="50" t="str">
        <f t="shared" si="65"/>
        <v/>
      </c>
      <c r="C919" s="55" t="str" cm="1">
        <f t="array" ref="C919">IF(ROW()-ROW(B$27)+1 &gt; $D$19, "",
_xlfn.SWITCH($D$15,
  "Monthly", EDATE($D$16, ROW()-ROW(B$27)),
  "Quarterly", EDATE($D$16, 3*(ROW()-ROW(B$27))),
  "Annually", EDATE($D$16, 12*(ROW()-ROW(B$27))),
  "Semi monthly", $D$16 + (ROW()-ROW(B$27))*15,
  "Bi weekly", $D$16 + (ROW()-ROW(B$27))*14,
  $D$16 + (ROW()-ROW(B$27))*30
))</f>
        <v/>
      </c>
      <c r="D919" s="52" t="str">
        <f t="shared" si="66"/>
        <v/>
      </c>
      <c r="E919" s="52" t="str">
        <f t="shared" si="67"/>
        <v/>
      </c>
      <c r="F919" s="52" t="str">
        <f t="shared" si="68"/>
        <v/>
      </c>
      <c r="G919" s="293" t="str">
        <f t="shared" si="69"/>
        <v/>
      </c>
      <c r="H919" s="293"/>
    </row>
    <row r="920" spans="2:8" ht="20" customHeight="1" x14ac:dyDescent="0.35">
      <c r="B920" s="50" t="str">
        <f t="shared" si="65"/>
        <v/>
      </c>
      <c r="C920" s="55" t="str" cm="1">
        <f t="array" ref="C920">IF(ROW()-ROW(B$27)+1 &gt; $D$19, "",
_xlfn.SWITCH($D$15,
  "Monthly", EDATE($D$16, ROW()-ROW(B$27)),
  "Quarterly", EDATE($D$16, 3*(ROW()-ROW(B$27))),
  "Annually", EDATE($D$16, 12*(ROW()-ROW(B$27))),
  "Semi monthly", $D$16 + (ROW()-ROW(B$27))*15,
  "Bi weekly", $D$16 + (ROW()-ROW(B$27))*14,
  $D$16 + (ROW()-ROW(B$27))*30
))</f>
        <v/>
      </c>
      <c r="D920" s="52" t="str">
        <f t="shared" si="66"/>
        <v/>
      </c>
      <c r="E920" s="52" t="str">
        <f t="shared" si="67"/>
        <v/>
      </c>
      <c r="F920" s="52" t="str">
        <f t="shared" si="68"/>
        <v/>
      </c>
      <c r="G920" s="293" t="str">
        <f t="shared" si="69"/>
        <v/>
      </c>
      <c r="H920" s="293"/>
    </row>
    <row r="921" spans="2:8" ht="20" customHeight="1" x14ac:dyDescent="0.35">
      <c r="B921" s="50" t="str">
        <f t="shared" si="65"/>
        <v/>
      </c>
      <c r="C921" s="55" t="str" cm="1">
        <f t="array" ref="C921">IF(ROW()-ROW(B$27)+1 &gt; $D$19, "",
_xlfn.SWITCH($D$15,
  "Monthly", EDATE($D$16, ROW()-ROW(B$27)),
  "Quarterly", EDATE($D$16, 3*(ROW()-ROW(B$27))),
  "Annually", EDATE($D$16, 12*(ROW()-ROW(B$27))),
  "Semi monthly", $D$16 + (ROW()-ROW(B$27))*15,
  "Bi weekly", $D$16 + (ROW()-ROW(B$27))*14,
  $D$16 + (ROW()-ROW(B$27))*30
))</f>
        <v/>
      </c>
      <c r="D921" s="52" t="str">
        <f t="shared" si="66"/>
        <v/>
      </c>
      <c r="E921" s="52" t="str">
        <f t="shared" si="67"/>
        <v/>
      </c>
      <c r="F921" s="52" t="str">
        <f t="shared" si="68"/>
        <v/>
      </c>
      <c r="G921" s="293" t="str">
        <f t="shared" si="69"/>
        <v/>
      </c>
      <c r="H921" s="293"/>
    </row>
    <row r="922" spans="2:8" ht="20" customHeight="1" x14ac:dyDescent="0.35">
      <c r="B922" s="50" t="str">
        <f t="shared" si="65"/>
        <v/>
      </c>
      <c r="C922" s="55" t="str" cm="1">
        <f t="array" ref="C922">IF(ROW()-ROW(B$27)+1 &gt; $D$19, "",
_xlfn.SWITCH($D$15,
  "Monthly", EDATE($D$16, ROW()-ROW(B$27)),
  "Quarterly", EDATE($D$16, 3*(ROW()-ROW(B$27))),
  "Annually", EDATE($D$16, 12*(ROW()-ROW(B$27))),
  "Semi monthly", $D$16 + (ROW()-ROW(B$27))*15,
  "Bi weekly", $D$16 + (ROW()-ROW(B$27))*14,
  $D$16 + (ROW()-ROW(B$27))*30
))</f>
        <v/>
      </c>
      <c r="D922" s="52" t="str">
        <f t="shared" si="66"/>
        <v/>
      </c>
      <c r="E922" s="52" t="str">
        <f t="shared" si="67"/>
        <v/>
      </c>
      <c r="F922" s="52" t="str">
        <f t="shared" si="68"/>
        <v/>
      </c>
      <c r="G922" s="293" t="str">
        <f t="shared" si="69"/>
        <v/>
      </c>
      <c r="H922" s="293"/>
    </row>
    <row r="923" spans="2:8" ht="20" customHeight="1" x14ac:dyDescent="0.35">
      <c r="B923" s="50" t="str">
        <f t="shared" ref="B923:B986" si="70">IF(ROW()-ROW(A$27)+1 &gt; $D$19, "", ROW()-ROW(A$27)+1)</f>
        <v/>
      </c>
      <c r="C923" s="55" t="str" cm="1">
        <f t="array" ref="C923">IF(ROW()-ROW(B$27)+1 &gt; $D$19, "",
_xlfn.SWITCH($D$15,
  "Monthly", EDATE($D$16, ROW()-ROW(B$27)),
  "Quarterly", EDATE($D$16, 3*(ROW()-ROW(B$27))),
  "Annually", EDATE($D$16, 12*(ROW()-ROW(B$27))),
  "Semi monthly", $D$16 + (ROW()-ROW(B$27))*15,
  "Bi weekly", $D$16 + (ROW()-ROW(B$27))*14,
  $D$16 + (ROW()-ROW(B$27))*30
))</f>
        <v/>
      </c>
      <c r="D923" s="52" t="str">
        <f t="shared" si="66"/>
        <v/>
      </c>
      <c r="E923" s="52" t="str">
        <f t="shared" si="67"/>
        <v/>
      </c>
      <c r="F923" s="52" t="str">
        <f t="shared" si="68"/>
        <v/>
      </c>
      <c r="G923" s="293" t="str">
        <f t="shared" si="69"/>
        <v/>
      </c>
      <c r="H923" s="293"/>
    </row>
    <row r="924" spans="2:8" ht="20" customHeight="1" x14ac:dyDescent="0.35">
      <c r="B924" s="50" t="str">
        <f t="shared" si="70"/>
        <v/>
      </c>
      <c r="C924" s="55" t="str" cm="1">
        <f t="array" ref="C924">IF(ROW()-ROW(B$27)+1 &gt; $D$19, "",
_xlfn.SWITCH($D$15,
  "Monthly", EDATE($D$16, ROW()-ROW(B$27)),
  "Quarterly", EDATE($D$16, 3*(ROW()-ROW(B$27))),
  "Annually", EDATE($D$16, 12*(ROW()-ROW(B$27))),
  "Semi monthly", $D$16 + (ROW()-ROW(B$27))*15,
  "Bi weekly", $D$16 + (ROW()-ROW(B$27))*14,
  $D$16 + (ROW()-ROW(B$27))*30
))</f>
        <v/>
      </c>
      <c r="D924" s="52" t="str">
        <f t="shared" ref="D924:D987" si="71">IF(B924="","",IF($D$8="Yes",ROUND($D$21,2),$D$21))</f>
        <v/>
      </c>
      <c r="E924" s="52" t="str">
        <f t="shared" ref="E924:E987" si="72">IF(B924="","",IF($D$7="Flat",($D$12*$D$13*$D$14)/$D$19,IF($D$8="Yes",ROUND(($G923*$D$13*$D$14)/$D$19,2),($G923*$D$13*$D$14)/$D$19)))</f>
        <v/>
      </c>
      <c r="F924" s="52" t="str">
        <f t="shared" ref="F924:F987" si="73">IF($B924="","",IF($D$7="Flat",IFERROR($D$12/$D$19,0),($D924-$E924)))</f>
        <v/>
      </c>
      <c r="G924" s="293" t="str">
        <f t="shared" ref="G924:G987" si="74">IFERROR(IF(B924="","",IF($D$8="Yes",ROUND(IF(B924=$D$19,0,ROUND($G923-$F924,2)),2),IF(B924=$D$19,0,ROUND($G923-$F924,2)))),"")</f>
        <v/>
      </c>
      <c r="H924" s="293"/>
    </row>
    <row r="925" spans="2:8" ht="20" customHeight="1" x14ac:dyDescent="0.35">
      <c r="B925" s="50" t="str">
        <f t="shared" si="70"/>
        <v/>
      </c>
      <c r="C925" s="55" t="str" cm="1">
        <f t="array" ref="C925">IF(ROW()-ROW(B$27)+1 &gt; $D$19, "",
_xlfn.SWITCH($D$15,
  "Monthly", EDATE($D$16, ROW()-ROW(B$27)),
  "Quarterly", EDATE($D$16, 3*(ROW()-ROW(B$27))),
  "Annually", EDATE($D$16, 12*(ROW()-ROW(B$27))),
  "Semi monthly", $D$16 + (ROW()-ROW(B$27))*15,
  "Bi weekly", $D$16 + (ROW()-ROW(B$27))*14,
  $D$16 + (ROW()-ROW(B$27))*30
))</f>
        <v/>
      </c>
      <c r="D925" s="52" t="str">
        <f t="shared" si="71"/>
        <v/>
      </c>
      <c r="E925" s="52" t="str">
        <f t="shared" si="72"/>
        <v/>
      </c>
      <c r="F925" s="52" t="str">
        <f t="shared" si="73"/>
        <v/>
      </c>
      <c r="G925" s="293" t="str">
        <f t="shared" si="74"/>
        <v/>
      </c>
      <c r="H925" s="293"/>
    </row>
    <row r="926" spans="2:8" ht="20" customHeight="1" x14ac:dyDescent="0.35">
      <c r="B926" s="50" t="str">
        <f t="shared" si="70"/>
        <v/>
      </c>
      <c r="C926" s="55" t="str" cm="1">
        <f t="array" ref="C926">IF(ROW()-ROW(B$27)+1 &gt; $D$19, "",
_xlfn.SWITCH($D$15,
  "Monthly", EDATE($D$16, ROW()-ROW(B$27)),
  "Quarterly", EDATE($D$16, 3*(ROW()-ROW(B$27))),
  "Annually", EDATE($D$16, 12*(ROW()-ROW(B$27))),
  "Semi monthly", $D$16 + (ROW()-ROW(B$27))*15,
  "Bi weekly", $D$16 + (ROW()-ROW(B$27))*14,
  $D$16 + (ROW()-ROW(B$27))*30
))</f>
        <v/>
      </c>
      <c r="D926" s="52" t="str">
        <f t="shared" si="71"/>
        <v/>
      </c>
      <c r="E926" s="52" t="str">
        <f t="shared" si="72"/>
        <v/>
      </c>
      <c r="F926" s="52" t="str">
        <f t="shared" si="73"/>
        <v/>
      </c>
      <c r="G926" s="293" t="str">
        <f t="shared" si="74"/>
        <v/>
      </c>
      <c r="H926" s="293"/>
    </row>
    <row r="927" spans="2:8" ht="20" customHeight="1" x14ac:dyDescent="0.35">
      <c r="B927" s="50" t="str">
        <f t="shared" si="70"/>
        <v/>
      </c>
      <c r="C927" s="55" t="str" cm="1">
        <f t="array" ref="C927">IF(ROW()-ROW(B$27)+1 &gt; $D$19, "",
_xlfn.SWITCH($D$15,
  "Monthly", EDATE($D$16, ROW()-ROW(B$27)),
  "Quarterly", EDATE($D$16, 3*(ROW()-ROW(B$27))),
  "Annually", EDATE($D$16, 12*(ROW()-ROW(B$27))),
  "Semi monthly", $D$16 + (ROW()-ROW(B$27))*15,
  "Bi weekly", $D$16 + (ROW()-ROW(B$27))*14,
  $D$16 + (ROW()-ROW(B$27))*30
))</f>
        <v/>
      </c>
      <c r="D927" s="52" t="str">
        <f t="shared" si="71"/>
        <v/>
      </c>
      <c r="E927" s="52" t="str">
        <f t="shared" si="72"/>
        <v/>
      </c>
      <c r="F927" s="52" t="str">
        <f t="shared" si="73"/>
        <v/>
      </c>
      <c r="G927" s="293" t="str">
        <f t="shared" si="74"/>
        <v/>
      </c>
      <c r="H927" s="293"/>
    </row>
    <row r="928" spans="2:8" ht="20" customHeight="1" x14ac:dyDescent="0.35">
      <c r="B928" s="50" t="str">
        <f t="shared" si="70"/>
        <v/>
      </c>
      <c r="C928" s="55" t="str" cm="1">
        <f t="array" ref="C928">IF(ROW()-ROW(B$27)+1 &gt; $D$19, "",
_xlfn.SWITCH($D$15,
  "Monthly", EDATE($D$16, ROW()-ROW(B$27)),
  "Quarterly", EDATE($D$16, 3*(ROW()-ROW(B$27))),
  "Annually", EDATE($D$16, 12*(ROW()-ROW(B$27))),
  "Semi monthly", $D$16 + (ROW()-ROW(B$27))*15,
  "Bi weekly", $D$16 + (ROW()-ROW(B$27))*14,
  $D$16 + (ROW()-ROW(B$27))*30
))</f>
        <v/>
      </c>
      <c r="D928" s="52" t="str">
        <f t="shared" si="71"/>
        <v/>
      </c>
      <c r="E928" s="52" t="str">
        <f t="shared" si="72"/>
        <v/>
      </c>
      <c r="F928" s="52" t="str">
        <f t="shared" si="73"/>
        <v/>
      </c>
      <c r="G928" s="293" t="str">
        <f t="shared" si="74"/>
        <v/>
      </c>
      <c r="H928" s="293"/>
    </row>
    <row r="929" spans="2:8" ht="20" customHeight="1" x14ac:dyDescent="0.35">
      <c r="B929" s="50" t="str">
        <f t="shared" si="70"/>
        <v/>
      </c>
      <c r="C929" s="55" t="str" cm="1">
        <f t="array" ref="C929">IF(ROW()-ROW(B$27)+1 &gt; $D$19, "",
_xlfn.SWITCH($D$15,
  "Monthly", EDATE($D$16, ROW()-ROW(B$27)),
  "Quarterly", EDATE($D$16, 3*(ROW()-ROW(B$27))),
  "Annually", EDATE($D$16, 12*(ROW()-ROW(B$27))),
  "Semi monthly", $D$16 + (ROW()-ROW(B$27))*15,
  "Bi weekly", $D$16 + (ROW()-ROW(B$27))*14,
  $D$16 + (ROW()-ROW(B$27))*30
))</f>
        <v/>
      </c>
      <c r="D929" s="52" t="str">
        <f t="shared" si="71"/>
        <v/>
      </c>
      <c r="E929" s="52" t="str">
        <f t="shared" si="72"/>
        <v/>
      </c>
      <c r="F929" s="52" t="str">
        <f t="shared" si="73"/>
        <v/>
      </c>
      <c r="G929" s="293" t="str">
        <f t="shared" si="74"/>
        <v/>
      </c>
      <c r="H929" s="293"/>
    </row>
    <row r="930" spans="2:8" ht="20" customHeight="1" x14ac:dyDescent="0.35">
      <c r="B930" s="50" t="str">
        <f t="shared" si="70"/>
        <v/>
      </c>
      <c r="C930" s="55" t="str" cm="1">
        <f t="array" ref="C930">IF(ROW()-ROW(B$27)+1 &gt; $D$19, "",
_xlfn.SWITCH($D$15,
  "Monthly", EDATE($D$16, ROW()-ROW(B$27)),
  "Quarterly", EDATE($D$16, 3*(ROW()-ROW(B$27))),
  "Annually", EDATE($D$16, 12*(ROW()-ROW(B$27))),
  "Semi monthly", $D$16 + (ROW()-ROW(B$27))*15,
  "Bi weekly", $D$16 + (ROW()-ROW(B$27))*14,
  $D$16 + (ROW()-ROW(B$27))*30
))</f>
        <v/>
      </c>
      <c r="D930" s="52" t="str">
        <f t="shared" si="71"/>
        <v/>
      </c>
      <c r="E930" s="52" t="str">
        <f t="shared" si="72"/>
        <v/>
      </c>
      <c r="F930" s="52" t="str">
        <f t="shared" si="73"/>
        <v/>
      </c>
      <c r="G930" s="293" t="str">
        <f t="shared" si="74"/>
        <v/>
      </c>
      <c r="H930" s="293"/>
    </row>
    <row r="931" spans="2:8" ht="20" customHeight="1" x14ac:dyDescent="0.35">
      <c r="B931" s="50" t="str">
        <f t="shared" si="70"/>
        <v/>
      </c>
      <c r="C931" s="55" t="str" cm="1">
        <f t="array" ref="C931">IF(ROW()-ROW(B$27)+1 &gt; $D$19, "",
_xlfn.SWITCH($D$15,
  "Monthly", EDATE($D$16, ROW()-ROW(B$27)),
  "Quarterly", EDATE($D$16, 3*(ROW()-ROW(B$27))),
  "Annually", EDATE($D$16, 12*(ROW()-ROW(B$27))),
  "Semi monthly", $D$16 + (ROW()-ROW(B$27))*15,
  "Bi weekly", $D$16 + (ROW()-ROW(B$27))*14,
  $D$16 + (ROW()-ROW(B$27))*30
))</f>
        <v/>
      </c>
      <c r="D931" s="52" t="str">
        <f t="shared" si="71"/>
        <v/>
      </c>
      <c r="E931" s="52" t="str">
        <f t="shared" si="72"/>
        <v/>
      </c>
      <c r="F931" s="52" t="str">
        <f t="shared" si="73"/>
        <v/>
      </c>
      <c r="G931" s="293" t="str">
        <f t="shared" si="74"/>
        <v/>
      </c>
      <c r="H931" s="293"/>
    </row>
    <row r="932" spans="2:8" ht="20" customHeight="1" x14ac:dyDescent="0.35">
      <c r="B932" s="50" t="str">
        <f t="shared" si="70"/>
        <v/>
      </c>
      <c r="C932" s="55" t="str" cm="1">
        <f t="array" ref="C932">IF(ROW()-ROW(B$27)+1 &gt; $D$19, "",
_xlfn.SWITCH($D$15,
  "Monthly", EDATE($D$16, ROW()-ROW(B$27)),
  "Quarterly", EDATE($D$16, 3*(ROW()-ROW(B$27))),
  "Annually", EDATE($D$16, 12*(ROW()-ROW(B$27))),
  "Semi monthly", $D$16 + (ROW()-ROW(B$27))*15,
  "Bi weekly", $D$16 + (ROW()-ROW(B$27))*14,
  $D$16 + (ROW()-ROW(B$27))*30
))</f>
        <v/>
      </c>
      <c r="D932" s="52" t="str">
        <f t="shared" si="71"/>
        <v/>
      </c>
      <c r="E932" s="52" t="str">
        <f t="shared" si="72"/>
        <v/>
      </c>
      <c r="F932" s="52" t="str">
        <f t="shared" si="73"/>
        <v/>
      </c>
      <c r="G932" s="293" t="str">
        <f t="shared" si="74"/>
        <v/>
      </c>
      <c r="H932" s="293"/>
    </row>
    <row r="933" spans="2:8" ht="20" customHeight="1" x14ac:dyDescent="0.35">
      <c r="B933" s="50" t="str">
        <f t="shared" si="70"/>
        <v/>
      </c>
      <c r="C933" s="55" t="str" cm="1">
        <f t="array" ref="C933">IF(ROW()-ROW(B$27)+1 &gt; $D$19, "",
_xlfn.SWITCH($D$15,
  "Monthly", EDATE($D$16, ROW()-ROW(B$27)),
  "Quarterly", EDATE($D$16, 3*(ROW()-ROW(B$27))),
  "Annually", EDATE($D$16, 12*(ROW()-ROW(B$27))),
  "Semi monthly", $D$16 + (ROW()-ROW(B$27))*15,
  "Bi weekly", $D$16 + (ROW()-ROW(B$27))*14,
  $D$16 + (ROW()-ROW(B$27))*30
))</f>
        <v/>
      </c>
      <c r="D933" s="52" t="str">
        <f t="shared" si="71"/>
        <v/>
      </c>
      <c r="E933" s="52" t="str">
        <f t="shared" si="72"/>
        <v/>
      </c>
      <c r="F933" s="52" t="str">
        <f t="shared" si="73"/>
        <v/>
      </c>
      <c r="G933" s="293" t="str">
        <f t="shared" si="74"/>
        <v/>
      </c>
      <c r="H933" s="293"/>
    </row>
    <row r="934" spans="2:8" ht="20" customHeight="1" x14ac:dyDescent="0.35">
      <c r="B934" s="50" t="str">
        <f t="shared" si="70"/>
        <v/>
      </c>
      <c r="C934" s="55" t="str" cm="1">
        <f t="array" ref="C934">IF(ROW()-ROW(B$27)+1 &gt; $D$19, "",
_xlfn.SWITCH($D$15,
  "Monthly", EDATE($D$16, ROW()-ROW(B$27)),
  "Quarterly", EDATE($D$16, 3*(ROW()-ROW(B$27))),
  "Annually", EDATE($D$16, 12*(ROW()-ROW(B$27))),
  "Semi monthly", $D$16 + (ROW()-ROW(B$27))*15,
  "Bi weekly", $D$16 + (ROW()-ROW(B$27))*14,
  $D$16 + (ROW()-ROW(B$27))*30
))</f>
        <v/>
      </c>
      <c r="D934" s="52" t="str">
        <f t="shared" si="71"/>
        <v/>
      </c>
      <c r="E934" s="52" t="str">
        <f t="shared" si="72"/>
        <v/>
      </c>
      <c r="F934" s="52" t="str">
        <f t="shared" si="73"/>
        <v/>
      </c>
      <c r="G934" s="293" t="str">
        <f t="shared" si="74"/>
        <v/>
      </c>
      <c r="H934" s="293"/>
    </row>
    <row r="935" spans="2:8" ht="20" customHeight="1" x14ac:dyDescent="0.35">
      <c r="B935" s="50" t="str">
        <f t="shared" si="70"/>
        <v/>
      </c>
      <c r="C935" s="55" t="str" cm="1">
        <f t="array" ref="C935">IF(ROW()-ROW(B$27)+1 &gt; $D$19, "",
_xlfn.SWITCH($D$15,
  "Monthly", EDATE($D$16, ROW()-ROW(B$27)),
  "Quarterly", EDATE($D$16, 3*(ROW()-ROW(B$27))),
  "Annually", EDATE($D$16, 12*(ROW()-ROW(B$27))),
  "Semi monthly", $D$16 + (ROW()-ROW(B$27))*15,
  "Bi weekly", $D$16 + (ROW()-ROW(B$27))*14,
  $D$16 + (ROW()-ROW(B$27))*30
))</f>
        <v/>
      </c>
      <c r="D935" s="52" t="str">
        <f t="shared" si="71"/>
        <v/>
      </c>
      <c r="E935" s="52" t="str">
        <f t="shared" si="72"/>
        <v/>
      </c>
      <c r="F935" s="52" t="str">
        <f t="shared" si="73"/>
        <v/>
      </c>
      <c r="G935" s="293" t="str">
        <f t="shared" si="74"/>
        <v/>
      </c>
      <c r="H935" s="293"/>
    </row>
    <row r="936" spans="2:8" ht="20" customHeight="1" x14ac:dyDescent="0.35">
      <c r="B936" s="50" t="str">
        <f t="shared" si="70"/>
        <v/>
      </c>
      <c r="C936" s="55" t="str" cm="1">
        <f t="array" ref="C936">IF(ROW()-ROW(B$27)+1 &gt; $D$19, "",
_xlfn.SWITCH($D$15,
  "Monthly", EDATE($D$16, ROW()-ROW(B$27)),
  "Quarterly", EDATE($D$16, 3*(ROW()-ROW(B$27))),
  "Annually", EDATE($D$16, 12*(ROW()-ROW(B$27))),
  "Semi monthly", $D$16 + (ROW()-ROW(B$27))*15,
  "Bi weekly", $D$16 + (ROW()-ROW(B$27))*14,
  $D$16 + (ROW()-ROW(B$27))*30
))</f>
        <v/>
      </c>
      <c r="D936" s="52" t="str">
        <f t="shared" si="71"/>
        <v/>
      </c>
      <c r="E936" s="52" t="str">
        <f t="shared" si="72"/>
        <v/>
      </c>
      <c r="F936" s="52" t="str">
        <f t="shared" si="73"/>
        <v/>
      </c>
      <c r="G936" s="293" t="str">
        <f t="shared" si="74"/>
        <v/>
      </c>
      <c r="H936" s="293"/>
    </row>
    <row r="937" spans="2:8" ht="20" customHeight="1" x14ac:dyDescent="0.35">
      <c r="B937" s="50" t="str">
        <f t="shared" si="70"/>
        <v/>
      </c>
      <c r="C937" s="55" t="str" cm="1">
        <f t="array" ref="C937">IF(ROW()-ROW(B$27)+1 &gt; $D$19, "",
_xlfn.SWITCH($D$15,
  "Monthly", EDATE($D$16, ROW()-ROW(B$27)),
  "Quarterly", EDATE($D$16, 3*(ROW()-ROW(B$27))),
  "Annually", EDATE($D$16, 12*(ROW()-ROW(B$27))),
  "Semi monthly", $D$16 + (ROW()-ROW(B$27))*15,
  "Bi weekly", $D$16 + (ROW()-ROW(B$27))*14,
  $D$16 + (ROW()-ROW(B$27))*30
))</f>
        <v/>
      </c>
      <c r="D937" s="52" t="str">
        <f t="shared" si="71"/>
        <v/>
      </c>
      <c r="E937" s="52" t="str">
        <f t="shared" si="72"/>
        <v/>
      </c>
      <c r="F937" s="52" t="str">
        <f t="shared" si="73"/>
        <v/>
      </c>
      <c r="G937" s="293" t="str">
        <f t="shared" si="74"/>
        <v/>
      </c>
      <c r="H937" s="293"/>
    </row>
    <row r="938" spans="2:8" ht="20" customHeight="1" x14ac:dyDescent="0.35">
      <c r="B938" s="50" t="str">
        <f t="shared" si="70"/>
        <v/>
      </c>
      <c r="C938" s="55" t="str" cm="1">
        <f t="array" ref="C938">IF(ROW()-ROW(B$27)+1 &gt; $D$19, "",
_xlfn.SWITCH($D$15,
  "Monthly", EDATE($D$16, ROW()-ROW(B$27)),
  "Quarterly", EDATE($D$16, 3*(ROW()-ROW(B$27))),
  "Annually", EDATE($D$16, 12*(ROW()-ROW(B$27))),
  "Semi monthly", $D$16 + (ROW()-ROW(B$27))*15,
  "Bi weekly", $D$16 + (ROW()-ROW(B$27))*14,
  $D$16 + (ROW()-ROW(B$27))*30
))</f>
        <v/>
      </c>
      <c r="D938" s="52" t="str">
        <f t="shared" si="71"/>
        <v/>
      </c>
      <c r="E938" s="52" t="str">
        <f t="shared" si="72"/>
        <v/>
      </c>
      <c r="F938" s="52" t="str">
        <f t="shared" si="73"/>
        <v/>
      </c>
      <c r="G938" s="293" t="str">
        <f t="shared" si="74"/>
        <v/>
      </c>
      <c r="H938" s="293"/>
    </row>
    <row r="939" spans="2:8" ht="20" customHeight="1" x14ac:dyDescent="0.35">
      <c r="B939" s="50" t="str">
        <f t="shared" si="70"/>
        <v/>
      </c>
      <c r="C939" s="55" t="str" cm="1">
        <f t="array" ref="C939">IF(ROW()-ROW(B$27)+1 &gt; $D$19, "",
_xlfn.SWITCH($D$15,
  "Monthly", EDATE($D$16, ROW()-ROW(B$27)),
  "Quarterly", EDATE($D$16, 3*(ROW()-ROW(B$27))),
  "Annually", EDATE($D$16, 12*(ROW()-ROW(B$27))),
  "Semi monthly", $D$16 + (ROW()-ROW(B$27))*15,
  "Bi weekly", $D$16 + (ROW()-ROW(B$27))*14,
  $D$16 + (ROW()-ROW(B$27))*30
))</f>
        <v/>
      </c>
      <c r="D939" s="52" t="str">
        <f t="shared" si="71"/>
        <v/>
      </c>
      <c r="E939" s="52" t="str">
        <f t="shared" si="72"/>
        <v/>
      </c>
      <c r="F939" s="52" t="str">
        <f t="shared" si="73"/>
        <v/>
      </c>
      <c r="G939" s="293" t="str">
        <f t="shared" si="74"/>
        <v/>
      </c>
      <c r="H939" s="293"/>
    </row>
    <row r="940" spans="2:8" ht="20" customHeight="1" x14ac:dyDescent="0.35">
      <c r="B940" s="50" t="str">
        <f t="shared" si="70"/>
        <v/>
      </c>
      <c r="C940" s="55" t="str" cm="1">
        <f t="array" ref="C940">IF(ROW()-ROW(B$27)+1 &gt; $D$19, "",
_xlfn.SWITCH($D$15,
  "Monthly", EDATE($D$16, ROW()-ROW(B$27)),
  "Quarterly", EDATE($D$16, 3*(ROW()-ROW(B$27))),
  "Annually", EDATE($D$16, 12*(ROW()-ROW(B$27))),
  "Semi monthly", $D$16 + (ROW()-ROW(B$27))*15,
  "Bi weekly", $D$16 + (ROW()-ROW(B$27))*14,
  $D$16 + (ROW()-ROW(B$27))*30
))</f>
        <v/>
      </c>
      <c r="D940" s="52" t="str">
        <f t="shared" si="71"/>
        <v/>
      </c>
      <c r="E940" s="52" t="str">
        <f t="shared" si="72"/>
        <v/>
      </c>
      <c r="F940" s="52" t="str">
        <f t="shared" si="73"/>
        <v/>
      </c>
      <c r="G940" s="293" t="str">
        <f t="shared" si="74"/>
        <v/>
      </c>
      <c r="H940" s="293"/>
    </row>
    <row r="941" spans="2:8" ht="20" customHeight="1" x14ac:dyDescent="0.35">
      <c r="B941" s="50" t="str">
        <f t="shared" si="70"/>
        <v/>
      </c>
      <c r="C941" s="55" t="str" cm="1">
        <f t="array" ref="C941">IF(ROW()-ROW(B$27)+1 &gt; $D$19, "",
_xlfn.SWITCH($D$15,
  "Monthly", EDATE($D$16, ROW()-ROW(B$27)),
  "Quarterly", EDATE($D$16, 3*(ROW()-ROW(B$27))),
  "Annually", EDATE($D$16, 12*(ROW()-ROW(B$27))),
  "Semi monthly", $D$16 + (ROW()-ROW(B$27))*15,
  "Bi weekly", $D$16 + (ROW()-ROW(B$27))*14,
  $D$16 + (ROW()-ROW(B$27))*30
))</f>
        <v/>
      </c>
      <c r="D941" s="52" t="str">
        <f t="shared" si="71"/>
        <v/>
      </c>
      <c r="E941" s="52" t="str">
        <f t="shared" si="72"/>
        <v/>
      </c>
      <c r="F941" s="52" t="str">
        <f t="shared" si="73"/>
        <v/>
      </c>
      <c r="G941" s="293" t="str">
        <f t="shared" si="74"/>
        <v/>
      </c>
      <c r="H941" s="293"/>
    </row>
    <row r="942" spans="2:8" ht="20" customHeight="1" x14ac:dyDescent="0.35">
      <c r="B942" s="50" t="str">
        <f t="shared" si="70"/>
        <v/>
      </c>
      <c r="C942" s="55" t="str" cm="1">
        <f t="array" ref="C942">IF(ROW()-ROW(B$27)+1 &gt; $D$19, "",
_xlfn.SWITCH($D$15,
  "Monthly", EDATE($D$16, ROW()-ROW(B$27)),
  "Quarterly", EDATE($D$16, 3*(ROW()-ROW(B$27))),
  "Annually", EDATE($D$16, 12*(ROW()-ROW(B$27))),
  "Semi monthly", $D$16 + (ROW()-ROW(B$27))*15,
  "Bi weekly", $D$16 + (ROW()-ROW(B$27))*14,
  $D$16 + (ROW()-ROW(B$27))*30
))</f>
        <v/>
      </c>
      <c r="D942" s="52" t="str">
        <f t="shared" si="71"/>
        <v/>
      </c>
      <c r="E942" s="52" t="str">
        <f t="shared" si="72"/>
        <v/>
      </c>
      <c r="F942" s="52" t="str">
        <f t="shared" si="73"/>
        <v/>
      </c>
      <c r="G942" s="293" t="str">
        <f t="shared" si="74"/>
        <v/>
      </c>
      <c r="H942" s="293"/>
    </row>
    <row r="943" spans="2:8" ht="20" customHeight="1" x14ac:dyDescent="0.35">
      <c r="B943" s="50" t="str">
        <f t="shared" si="70"/>
        <v/>
      </c>
      <c r="C943" s="55" t="str" cm="1">
        <f t="array" ref="C943">IF(ROW()-ROW(B$27)+1 &gt; $D$19, "",
_xlfn.SWITCH($D$15,
  "Monthly", EDATE($D$16, ROW()-ROW(B$27)),
  "Quarterly", EDATE($D$16, 3*(ROW()-ROW(B$27))),
  "Annually", EDATE($D$16, 12*(ROW()-ROW(B$27))),
  "Semi monthly", $D$16 + (ROW()-ROW(B$27))*15,
  "Bi weekly", $D$16 + (ROW()-ROW(B$27))*14,
  $D$16 + (ROW()-ROW(B$27))*30
))</f>
        <v/>
      </c>
      <c r="D943" s="52" t="str">
        <f t="shared" si="71"/>
        <v/>
      </c>
      <c r="E943" s="52" t="str">
        <f t="shared" si="72"/>
        <v/>
      </c>
      <c r="F943" s="52" t="str">
        <f t="shared" si="73"/>
        <v/>
      </c>
      <c r="G943" s="293" t="str">
        <f t="shared" si="74"/>
        <v/>
      </c>
      <c r="H943" s="293"/>
    </row>
    <row r="944" spans="2:8" ht="20" customHeight="1" x14ac:dyDescent="0.35">
      <c r="B944" s="50" t="str">
        <f t="shared" si="70"/>
        <v/>
      </c>
      <c r="C944" s="55" t="str" cm="1">
        <f t="array" ref="C944">IF(ROW()-ROW(B$27)+1 &gt; $D$19, "",
_xlfn.SWITCH($D$15,
  "Monthly", EDATE($D$16, ROW()-ROW(B$27)),
  "Quarterly", EDATE($D$16, 3*(ROW()-ROW(B$27))),
  "Annually", EDATE($D$16, 12*(ROW()-ROW(B$27))),
  "Semi monthly", $D$16 + (ROW()-ROW(B$27))*15,
  "Bi weekly", $D$16 + (ROW()-ROW(B$27))*14,
  $D$16 + (ROW()-ROW(B$27))*30
))</f>
        <v/>
      </c>
      <c r="D944" s="52" t="str">
        <f t="shared" si="71"/>
        <v/>
      </c>
      <c r="E944" s="52" t="str">
        <f t="shared" si="72"/>
        <v/>
      </c>
      <c r="F944" s="52" t="str">
        <f t="shared" si="73"/>
        <v/>
      </c>
      <c r="G944" s="293" t="str">
        <f t="shared" si="74"/>
        <v/>
      </c>
      <c r="H944" s="293"/>
    </row>
    <row r="945" spans="2:8" ht="20" customHeight="1" x14ac:dyDescent="0.35">
      <c r="B945" s="50" t="str">
        <f t="shared" si="70"/>
        <v/>
      </c>
      <c r="C945" s="55" t="str" cm="1">
        <f t="array" ref="C945">IF(ROW()-ROW(B$27)+1 &gt; $D$19, "",
_xlfn.SWITCH($D$15,
  "Monthly", EDATE($D$16, ROW()-ROW(B$27)),
  "Quarterly", EDATE($D$16, 3*(ROW()-ROW(B$27))),
  "Annually", EDATE($D$16, 12*(ROW()-ROW(B$27))),
  "Semi monthly", $D$16 + (ROW()-ROW(B$27))*15,
  "Bi weekly", $D$16 + (ROW()-ROW(B$27))*14,
  $D$16 + (ROW()-ROW(B$27))*30
))</f>
        <v/>
      </c>
      <c r="D945" s="52" t="str">
        <f t="shared" si="71"/>
        <v/>
      </c>
      <c r="E945" s="52" t="str">
        <f t="shared" si="72"/>
        <v/>
      </c>
      <c r="F945" s="52" t="str">
        <f t="shared" si="73"/>
        <v/>
      </c>
      <c r="G945" s="293" t="str">
        <f t="shared" si="74"/>
        <v/>
      </c>
      <c r="H945" s="293"/>
    </row>
    <row r="946" spans="2:8" ht="20" customHeight="1" x14ac:dyDescent="0.35">
      <c r="B946" s="50" t="str">
        <f t="shared" si="70"/>
        <v/>
      </c>
      <c r="C946" s="55" t="str" cm="1">
        <f t="array" ref="C946">IF(ROW()-ROW(B$27)+1 &gt; $D$19, "",
_xlfn.SWITCH($D$15,
  "Monthly", EDATE($D$16, ROW()-ROW(B$27)),
  "Quarterly", EDATE($D$16, 3*(ROW()-ROW(B$27))),
  "Annually", EDATE($D$16, 12*(ROW()-ROW(B$27))),
  "Semi monthly", $D$16 + (ROW()-ROW(B$27))*15,
  "Bi weekly", $D$16 + (ROW()-ROW(B$27))*14,
  $D$16 + (ROW()-ROW(B$27))*30
))</f>
        <v/>
      </c>
      <c r="D946" s="52" t="str">
        <f t="shared" si="71"/>
        <v/>
      </c>
      <c r="E946" s="52" t="str">
        <f t="shared" si="72"/>
        <v/>
      </c>
      <c r="F946" s="52" t="str">
        <f t="shared" si="73"/>
        <v/>
      </c>
      <c r="G946" s="293" t="str">
        <f t="shared" si="74"/>
        <v/>
      </c>
      <c r="H946" s="293"/>
    </row>
    <row r="947" spans="2:8" ht="20" customHeight="1" x14ac:dyDescent="0.35">
      <c r="B947" s="50" t="str">
        <f t="shared" si="70"/>
        <v/>
      </c>
      <c r="C947" s="55" t="str" cm="1">
        <f t="array" ref="C947">IF(ROW()-ROW(B$27)+1 &gt; $D$19, "",
_xlfn.SWITCH($D$15,
  "Monthly", EDATE($D$16, ROW()-ROW(B$27)),
  "Quarterly", EDATE($D$16, 3*(ROW()-ROW(B$27))),
  "Annually", EDATE($D$16, 12*(ROW()-ROW(B$27))),
  "Semi monthly", $D$16 + (ROW()-ROW(B$27))*15,
  "Bi weekly", $D$16 + (ROW()-ROW(B$27))*14,
  $D$16 + (ROW()-ROW(B$27))*30
))</f>
        <v/>
      </c>
      <c r="D947" s="52" t="str">
        <f t="shared" si="71"/>
        <v/>
      </c>
      <c r="E947" s="52" t="str">
        <f t="shared" si="72"/>
        <v/>
      </c>
      <c r="F947" s="52" t="str">
        <f t="shared" si="73"/>
        <v/>
      </c>
      <c r="G947" s="293" t="str">
        <f t="shared" si="74"/>
        <v/>
      </c>
      <c r="H947" s="293"/>
    </row>
    <row r="948" spans="2:8" ht="20" customHeight="1" x14ac:dyDescent="0.35">
      <c r="B948" s="50" t="str">
        <f t="shared" si="70"/>
        <v/>
      </c>
      <c r="C948" s="55" t="str" cm="1">
        <f t="array" ref="C948">IF(ROW()-ROW(B$27)+1 &gt; $D$19, "",
_xlfn.SWITCH($D$15,
  "Monthly", EDATE($D$16, ROW()-ROW(B$27)),
  "Quarterly", EDATE($D$16, 3*(ROW()-ROW(B$27))),
  "Annually", EDATE($D$16, 12*(ROW()-ROW(B$27))),
  "Semi monthly", $D$16 + (ROW()-ROW(B$27))*15,
  "Bi weekly", $D$16 + (ROW()-ROW(B$27))*14,
  $D$16 + (ROW()-ROW(B$27))*30
))</f>
        <v/>
      </c>
      <c r="D948" s="52" t="str">
        <f t="shared" si="71"/>
        <v/>
      </c>
      <c r="E948" s="52" t="str">
        <f t="shared" si="72"/>
        <v/>
      </c>
      <c r="F948" s="52" t="str">
        <f t="shared" si="73"/>
        <v/>
      </c>
      <c r="G948" s="293" t="str">
        <f t="shared" si="74"/>
        <v/>
      </c>
      <c r="H948" s="293"/>
    </row>
    <row r="949" spans="2:8" ht="20" customHeight="1" x14ac:dyDescent="0.35">
      <c r="B949" s="50" t="str">
        <f t="shared" si="70"/>
        <v/>
      </c>
      <c r="C949" s="55" t="str" cm="1">
        <f t="array" ref="C949">IF(ROW()-ROW(B$27)+1 &gt; $D$19, "",
_xlfn.SWITCH($D$15,
  "Monthly", EDATE($D$16, ROW()-ROW(B$27)),
  "Quarterly", EDATE($D$16, 3*(ROW()-ROW(B$27))),
  "Annually", EDATE($D$16, 12*(ROW()-ROW(B$27))),
  "Semi monthly", $D$16 + (ROW()-ROW(B$27))*15,
  "Bi weekly", $D$16 + (ROW()-ROW(B$27))*14,
  $D$16 + (ROW()-ROW(B$27))*30
))</f>
        <v/>
      </c>
      <c r="D949" s="52" t="str">
        <f t="shared" si="71"/>
        <v/>
      </c>
      <c r="E949" s="52" t="str">
        <f t="shared" si="72"/>
        <v/>
      </c>
      <c r="F949" s="52" t="str">
        <f t="shared" si="73"/>
        <v/>
      </c>
      <c r="G949" s="293" t="str">
        <f t="shared" si="74"/>
        <v/>
      </c>
      <c r="H949" s="293"/>
    </row>
    <row r="950" spans="2:8" ht="20" customHeight="1" x14ac:dyDescent="0.35">
      <c r="B950" s="50" t="str">
        <f t="shared" si="70"/>
        <v/>
      </c>
      <c r="C950" s="55" t="str" cm="1">
        <f t="array" ref="C950">IF(ROW()-ROW(B$27)+1 &gt; $D$19, "",
_xlfn.SWITCH($D$15,
  "Monthly", EDATE($D$16, ROW()-ROW(B$27)),
  "Quarterly", EDATE($D$16, 3*(ROW()-ROW(B$27))),
  "Annually", EDATE($D$16, 12*(ROW()-ROW(B$27))),
  "Semi monthly", $D$16 + (ROW()-ROW(B$27))*15,
  "Bi weekly", $D$16 + (ROW()-ROW(B$27))*14,
  $D$16 + (ROW()-ROW(B$27))*30
))</f>
        <v/>
      </c>
      <c r="D950" s="52" t="str">
        <f t="shared" si="71"/>
        <v/>
      </c>
      <c r="E950" s="52" t="str">
        <f t="shared" si="72"/>
        <v/>
      </c>
      <c r="F950" s="52" t="str">
        <f t="shared" si="73"/>
        <v/>
      </c>
      <c r="G950" s="293" t="str">
        <f t="shared" si="74"/>
        <v/>
      </c>
      <c r="H950" s="293"/>
    </row>
    <row r="951" spans="2:8" ht="20" customHeight="1" x14ac:dyDescent="0.35">
      <c r="B951" s="50" t="str">
        <f t="shared" si="70"/>
        <v/>
      </c>
      <c r="C951" s="55" t="str" cm="1">
        <f t="array" ref="C951">IF(ROW()-ROW(B$27)+1 &gt; $D$19, "",
_xlfn.SWITCH($D$15,
  "Monthly", EDATE($D$16, ROW()-ROW(B$27)),
  "Quarterly", EDATE($D$16, 3*(ROW()-ROW(B$27))),
  "Annually", EDATE($D$16, 12*(ROW()-ROW(B$27))),
  "Semi monthly", $D$16 + (ROW()-ROW(B$27))*15,
  "Bi weekly", $D$16 + (ROW()-ROW(B$27))*14,
  $D$16 + (ROW()-ROW(B$27))*30
))</f>
        <v/>
      </c>
      <c r="D951" s="52" t="str">
        <f t="shared" si="71"/>
        <v/>
      </c>
      <c r="E951" s="52" t="str">
        <f t="shared" si="72"/>
        <v/>
      </c>
      <c r="F951" s="52" t="str">
        <f t="shared" si="73"/>
        <v/>
      </c>
      <c r="G951" s="293" t="str">
        <f t="shared" si="74"/>
        <v/>
      </c>
      <c r="H951" s="293"/>
    </row>
    <row r="952" spans="2:8" ht="20" customHeight="1" x14ac:dyDescent="0.35">
      <c r="B952" s="50" t="str">
        <f t="shared" si="70"/>
        <v/>
      </c>
      <c r="C952" s="55" t="str" cm="1">
        <f t="array" ref="C952">IF(ROW()-ROW(B$27)+1 &gt; $D$19, "",
_xlfn.SWITCH($D$15,
  "Monthly", EDATE($D$16, ROW()-ROW(B$27)),
  "Quarterly", EDATE($D$16, 3*(ROW()-ROW(B$27))),
  "Annually", EDATE($D$16, 12*(ROW()-ROW(B$27))),
  "Semi monthly", $D$16 + (ROW()-ROW(B$27))*15,
  "Bi weekly", $D$16 + (ROW()-ROW(B$27))*14,
  $D$16 + (ROW()-ROW(B$27))*30
))</f>
        <v/>
      </c>
      <c r="D952" s="52" t="str">
        <f t="shared" si="71"/>
        <v/>
      </c>
      <c r="E952" s="52" t="str">
        <f t="shared" si="72"/>
        <v/>
      </c>
      <c r="F952" s="52" t="str">
        <f t="shared" si="73"/>
        <v/>
      </c>
      <c r="G952" s="293" t="str">
        <f t="shared" si="74"/>
        <v/>
      </c>
      <c r="H952" s="293"/>
    </row>
    <row r="953" spans="2:8" ht="20" customHeight="1" x14ac:dyDescent="0.35">
      <c r="B953" s="50" t="str">
        <f t="shared" si="70"/>
        <v/>
      </c>
      <c r="C953" s="55" t="str" cm="1">
        <f t="array" ref="C953">IF(ROW()-ROW(B$27)+1 &gt; $D$19, "",
_xlfn.SWITCH($D$15,
  "Monthly", EDATE($D$16, ROW()-ROW(B$27)),
  "Quarterly", EDATE($D$16, 3*(ROW()-ROW(B$27))),
  "Annually", EDATE($D$16, 12*(ROW()-ROW(B$27))),
  "Semi monthly", $D$16 + (ROW()-ROW(B$27))*15,
  "Bi weekly", $D$16 + (ROW()-ROW(B$27))*14,
  $D$16 + (ROW()-ROW(B$27))*30
))</f>
        <v/>
      </c>
      <c r="D953" s="52" t="str">
        <f t="shared" si="71"/>
        <v/>
      </c>
      <c r="E953" s="52" t="str">
        <f t="shared" si="72"/>
        <v/>
      </c>
      <c r="F953" s="52" t="str">
        <f t="shared" si="73"/>
        <v/>
      </c>
      <c r="G953" s="293" t="str">
        <f t="shared" si="74"/>
        <v/>
      </c>
      <c r="H953" s="293"/>
    </row>
    <row r="954" spans="2:8" ht="20" customHeight="1" x14ac:dyDescent="0.35">
      <c r="B954" s="50" t="str">
        <f t="shared" si="70"/>
        <v/>
      </c>
      <c r="C954" s="55" t="str" cm="1">
        <f t="array" ref="C954">IF(ROW()-ROW(B$27)+1 &gt; $D$19, "",
_xlfn.SWITCH($D$15,
  "Monthly", EDATE($D$16, ROW()-ROW(B$27)),
  "Quarterly", EDATE($D$16, 3*(ROW()-ROW(B$27))),
  "Annually", EDATE($D$16, 12*(ROW()-ROW(B$27))),
  "Semi monthly", $D$16 + (ROW()-ROW(B$27))*15,
  "Bi weekly", $D$16 + (ROW()-ROW(B$27))*14,
  $D$16 + (ROW()-ROW(B$27))*30
))</f>
        <v/>
      </c>
      <c r="D954" s="52" t="str">
        <f t="shared" si="71"/>
        <v/>
      </c>
      <c r="E954" s="52" t="str">
        <f t="shared" si="72"/>
        <v/>
      </c>
      <c r="F954" s="52" t="str">
        <f t="shared" si="73"/>
        <v/>
      </c>
      <c r="G954" s="293" t="str">
        <f t="shared" si="74"/>
        <v/>
      </c>
      <c r="H954" s="293"/>
    </row>
    <row r="955" spans="2:8" ht="20" customHeight="1" x14ac:dyDescent="0.35">
      <c r="B955" s="50" t="str">
        <f t="shared" si="70"/>
        <v/>
      </c>
      <c r="C955" s="55" t="str" cm="1">
        <f t="array" ref="C955">IF(ROW()-ROW(B$27)+1 &gt; $D$19, "",
_xlfn.SWITCH($D$15,
  "Monthly", EDATE($D$16, ROW()-ROW(B$27)),
  "Quarterly", EDATE($D$16, 3*(ROW()-ROW(B$27))),
  "Annually", EDATE($D$16, 12*(ROW()-ROW(B$27))),
  "Semi monthly", $D$16 + (ROW()-ROW(B$27))*15,
  "Bi weekly", $D$16 + (ROW()-ROW(B$27))*14,
  $D$16 + (ROW()-ROW(B$27))*30
))</f>
        <v/>
      </c>
      <c r="D955" s="52" t="str">
        <f t="shared" si="71"/>
        <v/>
      </c>
      <c r="E955" s="52" t="str">
        <f t="shared" si="72"/>
        <v/>
      </c>
      <c r="F955" s="52" t="str">
        <f t="shared" si="73"/>
        <v/>
      </c>
      <c r="G955" s="293" t="str">
        <f t="shared" si="74"/>
        <v/>
      </c>
      <c r="H955" s="293"/>
    </row>
    <row r="956" spans="2:8" ht="20" customHeight="1" x14ac:dyDescent="0.35">
      <c r="B956" s="50" t="str">
        <f t="shared" si="70"/>
        <v/>
      </c>
      <c r="C956" s="55" t="str" cm="1">
        <f t="array" ref="C956">IF(ROW()-ROW(B$27)+1 &gt; $D$19, "",
_xlfn.SWITCH($D$15,
  "Monthly", EDATE($D$16, ROW()-ROW(B$27)),
  "Quarterly", EDATE($D$16, 3*(ROW()-ROW(B$27))),
  "Annually", EDATE($D$16, 12*(ROW()-ROW(B$27))),
  "Semi monthly", $D$16 + (ROW()-ROW(B$27))*15,
  "Bi weekly", $D$16 + (ROW()-ROW(B$27))*14,
  $D$16 + (ROW()-ROW(B$27))*30
))</f>
        <v/>
      </c>
      <c r="D956" s="52" t="str">
        <f t="shared" si="71"/>
        <v/>
      </c>
      <c r="E956" s="52" t="str">
        <f t="shared" si="72"/>
        <v/>
      </c>
      <c r="F956" s="52" t="str">
        <f t="shared" si="73"/>
        <v/>
      </c>
      <c r="G956" s="293" t="str">
        <f t="shared" si="74"/>
        <v/>
      </c>
      <c r="H956" s="293"/>
    </row>
    <row r="957" spans="2:8" ht="20" customHeight="1" x14ac:dyDescent="0.35">
      <c r="B957" s="50" t="str">
        <f t="shared" si="70"/>
        <v/>
      </c>
      <c r="C957" s="55" t="str" cm="1">
        <f t="array" ref="C957">IF(ROW()-ROW(B$27)+1 &gt; $D$19, "",
_xlfn.SWITCH($D$15,
  "Monthly", EDATE($D$16, ROW()-ROW(B$27)),
  "Quarterly", EDATE($D$16, 3*(ROW()-ROW(B$27))),
  "Annually", EDATE($D$16, 12*(ROW()-ROW(B$27))),
  "Semi monthly", $D$16 + (ROW()-ROW(B$27))*15,
  "Bi weekly", $D$16 + (ROW()-ROW(B$27))*14,
  $D$16 + (ROW()-ROW(B$27))*30
))</f>
        <v/>
      </c>
      <c r="D957" s="52" t="str">
        <f t="shared" si="71"/>
        <v/>
      </c>
      <c r="E957" s="52" t="str">
        <f t="shared" si="72"/>
        <v/>
      </c>
      <c r="F957" s="52" t="str">
        <f t="shared" si="73"/>
        <v/>
      </c>
      <c r="G957" s="293" t="str">
        <f t="shared" si="74"/>
        <v/>
      </c>
      <c r="H957" s="293"/>
    </row>
    <row r="958" spans="2:8" ht="20" customHeight="1" x14ac:dyDescent="0.35">
      <c r="B958" s="50" t="str">
        <f t="shared" si="70"/>
        <v/>
      </c>
      <c r="C958" s="55" t="str" cm="1">
        <f t="array" ref="C958">IF(ROW()-ROW(B$27)+1 &gt; $D$19, "",
_xlfn.SWITCH($D$15,
  "Monthly", EDATE($D$16, ROW()-ROW(B$27)),
  "Quarterly", EDATE($D$16, 3*(ROW()-ROW(B$27))),
  "Annually", EDATE($D$16, 12*(ROW()-ROW(B$27))),
  "Semi monthly", $D$16 + (ROW()-ROW(B$27))*15,
  "Bi weekly", $D$16 + (ROW()-ROW(B$27))*14,
  $D$16 + (ROW()-ROW(B$27))*30
))</f>
        <v/>
      </c>
      <c r="D958" s="52" t="str">
        <f t="shared" si="71"/>
        <v/>
      </c>
      <c r="E958" s="52" t="str">
        <f t="shared" si="72"/>
        <v/>
      </c>
      <c r="F958" s="52" t="str">
        <f t="shared" si="73"/>
        <v/>
      </c>
      <c r="G958" s="293" t="str">
        <f t="shared" si="74"/>
        <v/>
      </c>
      <c r="H958" s="293"/>
    </row>
    <row r="959" spans="2:8" ht="20" customHeight="1" x14ac:dyDescent="0.35">
      <c r="B959" s="50" t="str">
        <f t="shared" si="70"/>
        <v/>
      </c>
      <c r="C959" s="55" t="str" cm="1">
        <f t="array" ref="C959">IF(ROW()-ROW(B$27)+1 &gt; $D$19, "",
_xlfn.SWITCH($D$15,
  "Monthly", EDATE($D$16, ROW()-ROW(B$27)),
  "Quarterly", EDATE($D$16, 3*(ROW()-ROW(B$27))),
  "Annually", EDATE($D$16, 12*(ROW()-ROW(B$27))),
  "Semi monthly", $D$16 + (ROW()-ROW(B$27))*15,
  "Bi weekly", $D$16 + (ROW()-ROW(B$27))*14,
  $D$16 + (ROW()-ROW(B$27))*30
))</f>
        <v/>
      </c>
      <c r="D959" s="52" t="str">
        <f t="shared" si="71"/>
        <v/>
      </c>
      <c r="E959" s="52" t="str">
        <f t="shared" si="72"/>
        <v/>
      </c>
      <c r="F959" s="52" t="str">
        <f t="shared" si="73"/>
        <v/>
      </c>
      <c r="G959" s="293" t="str">
        <f t="shared" si="74"/>
        <v/>
      </c>
      <c r="H959" s="293"/>
    </row>
    <row r="960" spans="2:8" ht="20" customHeight="1" x14ac:dyDescent="0.35">
      <c r="B960" s="50" t="str">
        <f t="shared" si="70"/>
        <v/>
      </c>
      <c r="C960" s="55" t="str" cm="1">
        <f t="array" ref="C960">IF(ROW()-ROW(B$27)+1 &gt; $D$19, "",
_xlfn.SWITCH($D$15,
  "Monthly", EDATE($D$16, ROW()-ROW(B$27)),
  "Quarterly", EDATE($D$16, 3*(ROW()-ROW(B$27))),
  "Annually", EDATE($D$16, 12*(ROW()-ROW(B$27))),
  "Semi monthly", $D$16 + (ROW()-ROW(B$27))*15,
  "Bi weekly", $D$16 + (ROW()-ROW(B$27))*14,
  $D$16 + (ROW()-ROW(B$27))*30
))</f>
        <v/>
      </c>
      <c r="D960" s="52" t="str">
        <f t="shared" si="71"/>
        <v/>
      </c>
      <c r="E960" s="52" t="str">
        <f t="shared" si="72"/>
        <v/>
      </c>
      <c r="F960" s="52" t="str">
        <f t="shared" si="73"/>
        <v/>
      </c>
      <c r="G960" s="293" t="str">
        <f t="shared" si="74"/>
        <v/>
      </c>
      <c r="H960" s="293"/>
    </row>
    <row r="961" spans="2:8" ht="20" customHeight="1" x14ac:dyDescent="0.35">
      <c r="B961" s="50" t="str">
        <f t="shared" si="70"/>
        <v/>
      </c>
      <c r="C961" s="55" t="str" cm="1">
        <f t="array" ref="C961">IF(ROW()-ROW(B$27)+1 &gt; $D$19, "",
_xlfn.SWITCH($D$15,
  "Monthly", EDATE($D$16, ROW()-ROW(B$27)),
  "Quarterly", EDATE($D$16, 3*(ROW()-ROW(B$27))),
  "Annually", EDATE($D$16, 12*(ROW()-ROW(B$27))),
  "Semi monthly", $D$16 + (ROW()-ROW(B$27))*15,
  "Bi weekly", $D$16 + (ROW()-ROW(B$27))*14,
  $D$16 + (ROW()-ROW(B$27))*30
))</f>
        <v/>
      </c>
      <c r="D961" s="52" t="str">
        <f t="shared" si="71"/>
        <v/>
      </c>
      <c r="E961" s="52" t="str">
        <f t="shared" si="72"/>
        <v/>
      </c>
      <c r="F961" s="52" t="str">
        <f t="shared" si="73"/>
        <v/>
      </c>
      <c r="G961" s="293" t="str">
        <f t="shared" si="74"/>
        <v/>
      </c>
      <c r="H961" s="293"/>
    </row>
    <row r="962" spans="2:8" ht="20" customHeight="1" x14ac:dyDescent="0.35">
      <c r="B962" s="50" t="str">
        <f t="shared" si="70"/>
        <v/>
      </c>
      <c r="C962" s="55" t="str" cm="1">
        <f t="array" ref="C962">IF(ROW()-ROW(B$27)+1 &gt; $D$19, "",
_xlfn.SWITCH($D$15,
  "Monthly", EDATE($D$16, ROW()-ROW(B$27)),
  "Quarterly", EDATE($D$16, 3*(ROW()-ROW(B$27))),
  "Annually", EDATE($D$16, 12*(ROW()-ROW(B$27))),
  "Semi monthly", $D$16 + (ROW()-ROW(B$27))*15,
  "Bi weekly", $D$16 + (ROW()-ROW(B$27))*14,
  $D$16 + (ROW()-ROW(B$27))*30
))</f>
        <v/>
      </c>
      <c r="D962" s="52" t="str">
        <f t="shared" si="71"/>
        <v/>
      </c>
      <c r="E962" s="52" t="str">
        <f t="shared" si="72"/>
        <v/>
      </c>
      <c r="F962" s="52" t="str">
        <f t="shared" si="73"/>
        <v/>
      </c>
      <c r="G962" s="293" t="str">
        <f t="shared" si="74"/>
        <v/>
      </c>
      <c r="H962" s="293"/>
    </row>
    <row r="963" spans="2:8" ht="20" customHeight="1" x14ac:dyDescent="0.35">
      <c r="B963" s="50" t="str">
        <f t="shared" si="70"/>
        <v/>
      </c>
      <c r="C963" s="55" t="str" cm="1">
        <f t="array" ref="C963">IF(ROW()-ROW(B$27)+1 &gt; $D$19, "",
_xlfn.SWITCH($D$15,
  "Monthly", EDATE($D$16, ROW()-ROW(B$27)),
  "Quarterly", EDATE($D$16, 3*(ROW()-ROW(B$27))),
  "Annually", EDATE($D$16, 12*(ROW()-ROW(B$27))),
  "Semi monthly", $D$16 + (ROW()-ROW(B$27))*15,
  "Bi weekly", $D$16 + (ROW()-ROW(B$27))*14,
  $D$16 + (ROW()-ROW(B$27))*30
))</f>
        <v/>
      </c>
      <c r="D963" s="52" t="str">
        <f t="shared" si="71"/>
        <v/>
      </c>
      <c r="E963" s="52" t="str">
        <f t="shared" si="72"/>
        <v/>
      </c>
      <c r="F963" s="52" t="str">
        <f t="shared" si="73"/>
        <v/>
      </c>
      <c r="G963" s="293" t="str">
        <f t="shared" si="74"/>
        <v/>
      </c>
      <c r="H963" s="293"/>
    </row>
    <row r="964" spans="2:8" ht="20" customHeight="1" x14ac:dyDescent="0.35">
      <c r="B964" s="50" t="str">
        <f t="shared" si="70"/>
        <v/>
      </c>
      <c r="C964" s="55" t="str" cm="1">
        <f t="array" ref="C964">IF(ROW()-ROW(B$27)+1 &gt; $D$19, "",
_xlfn.SWITCH($D$15,
  "Monthly", EDATE($D$16, ROW()-ROW(B$27)),
  "Quarterly", EDATE($D$16, 3*(ROW()-ROW(B$27))),
  "Annually", EDATE($D$16, 12*(ROW()-ROW(B$27))),
  "Semi monthly", $D$16 + (ROW()-ROW(B$27))*15,
  "Bi weekly", $D$16 + (ROW()-ROW(B$27))*14,
  $D$16 + (ROW()-ROW(B$27))*30
))</f>
        <v/>
      </c>
      <c r="D964" s="52" t="str">
        <f t="shared" si="71"/>
        <v/>
      </c>
      <c r="E964" s="52" t="str">
        <f t="shared" si="72"/>
        <v/>
      </c>
      <c r="F964" s="52" t="str">
        <f t="shared" si="73"/>
        <v/>
      </c>
      <c r="G964" s="293" t="str">
        <f t="shared" si="74"/>
        <v/>
      </c>
      <c r="H964" s="293"/>
    </row>
    <row r="965" spans="2:8" ht="20" customHeight="1" x14ac:dyDescent="0.35">
      <c r="B965" s="50" t="str">
        <f t="shared" si="70"/>
        <v/>
      </c>
      <c r="C965" s="55" t="str" cm="1">
        <f t="array" ref="C965">IF(ROW()-ROW(B$27)+1 &gt; $D$19, "",
_xlfn.SWITCH($D$15,
  "Monthly", EDATE($D$16, ROW()-ROW(B$27)),
  "Quarterly", EDATE($D$16, 3*(ROW()-ROW(B$27))),
  "Annually", EDATE($D$16, 12*(ROW()-ROW(B$27))),
  "Semi monthly", $D$16 + (ROW()-ROW(B$27))*15,
  "Bi weekly", $D$16 + (ROW()-ROW(B$27))*14,
  $D$16 + (ROW()-ROW(B$27))*30
))</f>
        <v/>
      </c>
      <c r="D965" s="52" t="str">
        <f t="shared" si="71"/>
        <v/>
      </c>
      <c r="E965" s="52" t="str">
        <f t="shared" si="72"/>
        <v/>
      </c>
      <c r="F965" s="52" t="str">
        <f t="shared" si="73"/>
        <v/>
      </c>
      <c r="G965" s="293" t="str">
        <f t="shared" si="74"/>
        <v/>
      </c>
      <c r="H965" s="293"/>
    </row>
    <row r="966" spans="2:8" ht="20" customHeight="1" x14ac:dyDescent="0.35">
      <c r="B966" s="50" t="str">
        <f t="shared" si="70"/>
        <v/>
      </c>
      <c r="C966" s="55" t="str" cm="1">
        <f t="array" ref="C966">IF(ROW()-ROW(B$27)+1 &gt; $D$19, "",
_xlfn.SWITCH($D$15,
  "Monthly", EDATE($D$16, ROW()-ROW(B$27)),
  "Quarterly", EDATE($D$16, 3*(ROW()-ROW(B$27))),
  "Annually", EDATE($D$16, 12*(ROW()-ROW(B$27))),
  "Semi monthly", $D$16 + (ROW()-ROW(B$27))*15,
  "Bi weekly", $D$16 + (ROW()-ROW(B$27))*14,
  $D$16 + (ROW()-ROW(B$27))*30
))</f>
        <v/>
      </c>
      <c r="D966" s="52" t="str">
        <f t="shared" si="71"/>
        <v/>
      </c>
      <c r="E966" s="52" t="str">
        <f t="shared" si="72"/>
        <v/>
      </c>
      <c r="F966" s="52" t="str">
        <f t="shared" si="73"/>
        <v/>
      </c>
      <c r="G966" s="293" t="str">
        <f t="shared" si="74"/>
        <v/>
      </c>
      <c r="H966" s="293"/>
    </row>
    <row r="967" spans="2:8" ht="20" customHeight="1" x14ac:dyDescent="0.35">
      <c r="B967" s="50" t="str">
        <f t="shared" si="70"/>
        <v/>
      </c>
      <c r="C967" s="55" t="str" cm="1">
        <f t="array" ref="C967">IF(ROW()-ROW(B$27)+1 &gt; $D$19, "",
_xlfn.SWITCH($D$15,
  "Monthly", EDATE($D$16, ROW()-ROW(B$27)),
  "Quarterly", EDATE($D$16, 3*(ROW()-ROW(B$27))),
  "Annually", EDATE($D$16, 12*(ROW()-ROW(B$27))),
  "Semi monthly", $D$16 + (ROW()-ROW(B$27))*15,
  "Bi weekly", $D$16 + (ROW()-ROW(B$27))*14,
  $D$16 + (ROW()-ROW(B$27))*30
))</f>
        <v/>
      </c>
      <c r="D967" s="52" t="str">
        <f t="shared" si="71"/>
        <v/>
      </c>
      <c r="E967" s="52" t="str">
        <f t="shared" si="72"/>
        <v/>
      </c>
      <c r="F967" s="52" t="str">
        <f t="shared" si="73"/>
        <v/>
      </c>
      <c r="G967" s="293" t="str">
        <f t="shared" si="74"/>
        <v/>
      </c>
      <c r="H967" s="293"/>
    </row>
    <row r="968" spans="2:8" ht="20" customHeight="1" x14ac:dyDescent="0.35">
      <c r="B968" s="50" t="str">
        <f t="shared" si="70"/>
        <v/>
      </c>
      <c r="C968" s="55" t="str" cm="1">
        <f t="array" ref="C968">IF(ROW()-ROW(B$27)+1 &gt; $D$19, "",
_xlfn.SWITCH($D$15,
  "Monthly", EDATE($D$16, ROW()-ROW(B$27)),
  "Quarterly", EDATE($D$16, 3*(ROW()-ROW(B$27))),
  "Annually", EDATE($D$16, 12*(ROW()-ROW(B$27))),
  "Semi monthly", $D$16 + (ROW()-ROW(B$27))*15,
  "Bi weekly", $D$16 + (ROW()-ROW(B$27))*14,
  $D$16 + (ROW()-ROW(B$27))*30
))</f>
        <v/>
      </c>
      <c r="D968" s="52" t="str">
        <f t="shared" si="71"/>
        <v/>
      </c>
      <c r="E968" s="52" t="str">
        <f t="shared" si="72"/>
        <v/>
      </c>
      <c r="F968" s="52" t="str">
        <f t="shared" si="73"/>
        <v/>
      </c>
      <c r="G968" s="293" t="str">
        <f t="shared" si="74"/>
        <v/>
      </c>
      <c r="H968" s="293"/>
    </row>
    <row r="969" spans="2:8" ht="20" customHeight="1" x14ac:dyDescent="0.35">
      <c r="B969" s="50" t="str">
        <f t="shared" si="70"/>
        <v/>
      </c>
      <c r="C969" s="55" t="str" cm="1">
        <f t="array" ref="C969">IF(ROW()-ROW(B$27)+1 &gt; $D$19, "",
_xlfn.SWITCH($D$15,
  "Monthly", EDATE($D$16, ROW()-ROW(B$27)),
  "Quarterly", EDATE($D$16, 3*(ROW()-ROW(B$27))),
  "Annually", EDATE($D$16, 12*(ROW()-ROW(B$27))),
  "Semi monthly", $D$16 + (ROW()-ROW(B$27))*15,
  "Bi weekly", $D$16 + (ROW()-ROW(B$27))*14,
  $D$16 + (ROW()-ROW(B$27))*30
))</f>
        <v/>
      </c>
      <c r="D969" s="52" t="str">
        <f t="shared" si="71"/>
        <v/>
      </c>
      <c r="E969" s="52" t="str">
        <f t="shared" si="72"/>
        <v/>
      </c>
      <c r="F969" s="52" t="str">
        <f t="shared" si="73"/>
        <v/>
      </c>
      <c r="G969" s="293" t="str">
        <f t="shared" si="74"/>
        <v/>
      </c>
      <c r="H969" s="293"/>
    </row>
    <row r="970" spans="2:8" ht="20" customHeight="1" x14ac:dyDescent="0.35">
      <c r="B970" s="50" t="str">
        <f t="shared" si="70"/>
        <v/>
      </c>
      <c r="C970" s="55" t="str" cm="1">
        <f t="array" ref="C970">IF(ROW()-ROW(B$27)+1 &gt; $D$19, "",
_xlfn.SWITCH($D$15,
  "Monthly", EDATE($D$16, ROW()-ROW(B$27)),
  "Quarterly", EDATE($D$16, 3*(ROW()-ROW(B$27))),
  "Annually", EDATE($D$16, 12*(ROW()-ROW(B$27))),
  "Semi monthly", $D$16 + (ROW()-ROW(B$27))*15,
  "Bi weekly", $D$16 + (ROW()-ROW(B$27))*14,
  $D$16 + (ROW()-ROW(B$27))*30
))</f>
        <v/>
      </c>
      <c r="D970" s="52" t="str">
        <f t="shared" si="71"/>
        <v/>
      </c>
      <c r="E970" s="52" t="str">
        <f t="shared" si="72"/>
        <v/>
      </c>
      <c r="F970" s="52" t="str">
        <f t="shared" si="73"/>
        <v/>
      </c>
      <c r="G970" s="293" t="str">
        <f t="shared" si="74"/>
        <v/>
      </c>
      <c r="H970" s="293"/>
    </row>
    <row r="971" spans="2:8" ht="20" customHeight="1" x14ac:dyDescent="0.35">
      <c r="B971" s="50" t="str">
        <f t="shared" si="70"/>
        <v/>
      </c>
      <c r="C971" s="55" t="str" cm="1">
        <f t="array" ref="C971">IF(ROW()-ROW(B$27)+1 &gt; $D$19, "",
_xlfn.SWITCH($D$15,
  "Monthly", EDATE($D$16, ROW()-ROW(B$27)),
  "Quarterly", EDATE($D$16, 3*(ROW()-ROW(B$27))),
  "Annually", EDATE($D$16, 12*(ROW()-ROW(B$27))),
  "Semi monthly", $D$16 + (ROW()-ROW(B$27))*15,
  "Bi weekly", $D$16 + (ROW()-ROW(B$27))*14,
  $D$16 + (ROW()-ROW(B$27))*30
))</f>
        <v/>
      </c>
      <c r="D971" s="52" t="str">
        <f t="shared" si="71"/>
        <v/>
      </c>
      <c r="E971" s="52" t="str">
        <f t="shared" si="72"/>
        <v/>
      </c>
      <c r="F971" s="52" t="str">
        <f t="shared" si="73"/>
        <v/>
      </c>
      <c r="G971" s="293" t="str">
        <f t="shared" si="74"/>
        <v/>
      </c>
      <c r="H971" s="293"/>
    </row>
    <row r="972" spans="2:8" ht="20" customHeight="1" x14ac:dyDescent="0.35">
      <c r="B972" s="50" t="str">
        <f t="shared" si="70"/>
        <v/>
      </c>
      <c r="C972" s="55" t="str" cm="1">
        <f t="array" ref="C972">IF(ROW()-ROW(B$27)+1 &gt; $D$19, "",
_xlfn.SWITCH($D$15,
  "Monthly", EDATE($D$16, ROW()-ROW(B$27)),
  "Quarterly", EDATE($D$16, 3*(ROW()-ROW(B$27))),
  "Annually", EDATE($D$16, 12*(ROW()-ROW(B$27))),
  "Semi monthly", $D$16 + (ROW()-ROW(B$27))*15,
  "Bi weekly", $D$16 + (ROW()-ROW(B$27))*14,
  $D$16 + (ROW()-ROW(B$27))*30
))</f>
        <v/>
      </c>
      <c r="D972" s="52" t="str">
        <f t="shared" si="71"/>
        <v/>
      </c>
      <c r="E972" s="52" t="str">
        <f t="shared" si="72"/>
        <v/>
      </c>
      <c r="F972" s="52" t="str">
        <f t="shared" si="73"/>
        <v/>
      </c>
      <c r="G972" s="293" t="str">
        <f t="shared" si="74"/>
        <v/>
      </c>
      <c r="H972" s="293"/>
    </row>
    <row r="973" spans="2:8" ht="20" customHeight="1" x14ac:dyDescent="0.35">
      <c r="B973" s="50" t="str">
        <f t="shared" si="70"/>
        <v/>
      </c>
      <c r="C973" s="55" t="str" cm="1">
        <f t="array" ref="C973">IF(ROW()-ROW(B$27)+1 &gt; $D$19, "",
_xlfn.SWITCH($D$15,
  "Monthly", EDATE($D$16, ROW()-ROW(B$27)),
  "Quarterly", EDATE($D$16, 3*(ROW()-ROW(B$27))),
  "Annually", EDATE($D$16, 12*(ROW()-ROW(B$27))),
  "Semi monthly", $D$16 + (ROW()-ROW(B$27))*15,
  "Bi weekly", $D$16 + (ROW()-ROW(B$27))*14,
  $D$16 + (ROW()-ROW(B$27))*30
))</f>
        <v/>
      </c>
      <c r="D973" s="52" t="str">
        <f t="shared" si="71"/>
        <v/>
      </c>
      <c r="E973" s="52" t="str">
        <f t="shared" si="72"/>
        <v/>
      </c>
      <c r="F973" s="52" t="str">
        <f t="shared" si="73"/>
        <v/>
      </c>
      <c r="G973" s="293" t="str">
        <f t="shared" si="74"/>
        <v/>
      </c>
      <c r="H973" s="293"/>
    </row>
    <row r="974" spans="2:8" ht="20" customHeight="1" x14ac:dyDescent="0.35">
      <c r="B974" s="50" t="str">
        <f t="shared" si="70"/>
        <v/>
      </c>
      <c r="C974" s="55" t="str" cm="1">
        <f t="array" ref="C974">IF(ROW()-ROW(B$27)+1 &gt; $D$19, "",
_xlfn.SWITCH($D$15,
  "Monthly", EDATE($D$16, ROW()-ROW(B$27)),
  "Quarterly", EDATE($D$16, 3*(ROW()-ROW(B$27))),
  "Annually", EDATE($D$16, 12*(ROW()-ROW(B$27))),
  "Semi monthly", $D$16 + (ROW()-ROW(B$27))*15,
  "Bi weekly", $D$16 + (ROW()-ROW(B$27))*14,
  $D$16 + (ROW()-ROW(B$27))*30
))</f>
        <v/>
      </c>
      <c r="D974" s="52" t="str">
        <f t="shared" si="71"/>
        <v/>
      </c>
      <c r="E974" s="52" t="str">
        <f t="shared" si="72"/>
        <v/>
      </c>
      <c r="F974" s="52" t="str">
        <f t="shared" si="73"/>
        <v/>
      </c>
      <c r="G974" s="293" t="str">
        <f t="shared" si="74"/>
        <v/>
      </c>
      <c r="H974" s="293"/>
    </row>
    <row r="975" spans="2:8" ht="20" customHeight="1" x14ac:dyDescent="0.35">
      <c r="B975" s="50" t="str">
        <f t="shared" si="70"/>
        <v/>
      </c>
      <c r="C975" s="55" t="str" cm="1">
        <f t="array" ref="C975">IF(ROW()-ROW(B$27)+1 &gt; $D$19, "",
_xlfn.SWITCH($D$15,
  "Monthly", EDATE($D$16, ROW()-ROW(B$27)),
  "Quarterly", EDATE($D$16, 3*(ROW()-ROW(B$27))),
  "Annually", EDATE($D$16, 12*(ROW()-ROW(B$27))),
  "Semi monthly", $D$16 + (ROW()-ROW(B$27))*15,
  "Bi weekly", $D$16 + (ROW()-ROW(B$27))*14,
  $D$16 + (ROW()-ROW(B$27))*30
))</f>
        <v/>
      </c>
      <c r="D975" s="52" t="str">
        <f t="shared" si="71"/>
        <v/>
      </c>
      <c r="E975" s="52" t="str">
        <f t="shared" si="72"/>
        <v/>
      </c>
      <c r="F975" s="52" t="str">
        <f t="shared" si="73"/>
        <v/>
      </c>
      <c r="G975" s="293" t="str">
        <f t="shared" si="74"/>
        <v/>
      </c>
      <c r="H975" s="293"/>
    </row>
    <row r="976" spans="2:8" ht="20" customHeight="1" x14ac:dyDescent="0.35">
      <c r="B976" s="50" t="str">
        <f t="shared" si="70"/>
        <v/>
      </c>
      <c r="C976" s="55" t="str" cm="1">
        <f t="array" ref="C976">IF(ROW()-ROW(B$27)+1 &gt; $D$19, "",
_xlfn.SWITCH($D$15,
  "Monthly", EDATE($D$16, ROW()-ROW(B$27)),
  "Quarterly", EDATE($D$16, 3*(ROW()-ROW(B$27))),
  "Annually", EDATE($D$16, 12*(ROW()-ROW(B$27))),
  "Semi monthly", $D$16 + (ROW()-ROW(B$27))*15,
  "Bi weekly", $D$16 + (ROW()-ROW(B$27))*14,
  $D$16 + (ROW()-ROW(B$27))*30
))</f>
        <v/>
      </c>
      <c r="D976" s="52" t="str">
        <f t="shared" si="71"/>
        <v/>
      </c>
      <c r="E976" s="52" t="str">
        <f t="shared" si="72"/>
        <v/>
      </c>
      <c r="F976" s="52" t="str">
        <f t="shared" si="73"/>
        <v/>
      </c>
      <c r="G976" s="293" t="str">
        <f t="shared" si="74"/>
        <v/>
      </c>
      <c r="H976" s="293"/>
    </row>
    <row r="977" spans="2:8" ht="20" customHeight="1" x14ac:dyDescent="0.35">
      <c r="B977" s="50" t="str">
        <f t="shared" si="70"/>
        <v/>
      </c>
      <c r="C977" s="55" t="str" cm="1">
        <f t="array" ref="C977">IF(ROW()-ROW(B$27)+1 &gt; $D$19, "",
_xlfn.SWITCH($D$15,
  "Monthly", EDATE($D$16, ROW()-ROW(B$27)),
  "Quarterly", EDATE($D$16, 3*(ROW()-ROW(B$27))),
  "Annually", EDATE($D$16, 12*(ROW()-ROW(B$27))),
  "Semi monthly", $D$16 + (ROW()-ROW(B$27))*15,
  "Bi weekly", $D$16 + (ROW()-ROW(B$27))*14,
  $D$16 + (ROW()-ROW(B$27))*30
))</f>
        <v/>
      </c>
      <c r="D977" s="52" t="str">
        <f t="shared" si="71"/>
        <v/>
      </c>
      <c r="E977" s="52" t="str">
        <f t="shared" si="72"/>
        <v/>
      </c>
      <c r="F977" s="52" t="str">
        <f t="shared" si="73"/>
        <v/>
      </c>
      <c r="G977" s="293" t="str">
        <f t="shared" si="74"/>
        <v/>
      </c>
      <c r="H977" s="293"/>
    </row>
    <row r="978" spans="2:8" ht="20" customHeight="1" x14ac:dyDescent="0.35">
      <c r="B978" s="50" t="str">
        <f t="shared" si="70"/>
        <v/>
      </c>
      <c r="C978" s="55" t="str" cm="1">
        <f t="array" ref="C978">IF(ROW()-ROW(B$27)+1 &gt; $D$19, "",
_xlfn.SWITCH($D$15,
  "Monthly", EDATE($D$16, ROW()-ROW(B$27)),
  "Quarterly", EDATE($D$16, 3*(ROW()-ROW(B$27))),
  "Annually", EDATE($D$16, 12*(ROW()-ROW(B$27))),
  "Semi monthly", $D$16 + (ROW()-ROW(B$27))*15,
  "Bi weekly", $D$16 + (ROW()-ROW(B$27))*14,
  $D$16 + (ROW()-ROW(B$27))*30
))</f>
        <v/>
      </c>
      <c r="D978" s="52" t="str">
        <f t="shared" si="71"/>
        <v/>
      </c>
      <c r="E978" s="52" t="str">
        <f t="shared" si="72"/>
        <v/>
      </c>
      <c r="F978" s="52" t="str">
        <f t="shared" si="73"/>
        <v/>
      </c>
      <c r="G978" s="293" t="str">
        <f t="shared" si="74"/>
        <v/>
      </c>
      <c r="H978" s="293"/>
    </row>
    <row r="979" spans="2:8" ht="20" customHeight="1" x14ac:dyDescent="0.35">
      <c r="B979" s="50" t="str">
        <f t="shared" si="70"/>
        <v/>
      </c>
      <c r="C979" s="55" t="str" cm="1">
        <f t="array" ref="C979">IF(ROW()-ROW(B$27)+1 &gt; $D$19, "",
_xlfn.SWITCH($D$15,
  "Monthly", EDATE($D$16, ROW()-ROW(B$27)),
  "Quarterly", EDATE($D$16, 3*(ROW()-ROW(B$27))),
  "Annually", EDATE($D$16, 12*(ROW()-ROW(B$27))),
  "Semi monthly", $D$16 + (ROW()-ROW(B$27))*15,
  "Bi weekly", $D$16 + (ROW()-ROW(B$27))*14,
  $D$16 + (ROW()-ROW(B$27))*30
))</f>
        <v/>
      </c>
      <c r="D979" s="52" t="str">
        <f t="shared" si="71"/>
        <v/>
      </c>
      <c r="E979" s="52" t="str">
        <f t="shared" si="72"/>
        <v/>
      </c>
      <c r="F979" s="52" t="str">
        <f t="shared" si="73"/>
        <v/>
      </c>
      <c r="G979" s="293" t="str">
        <f t="shared" si="74"/>
        <v/>
      </c>
      <c r="H979" s="293"/>
    </row>
    <row r="980" spans="2:8" ht="20" customHeight="1" x14ac:dyDescent="0.35">
      <c r="B980" s="50" t="str">
        <f t="shared" si="70"/>
        <v/>
      </c>
      <c r="C980" s="55" t="str" cm="1">
        <f t="array" ref="C980">IF(ROW()-ROW(B$27)+1 &gt; $D$19, "",
_xlfn.SWITCH($D$15,
  "Monthly", EDATE($D$16, ROW()-ROW(B$27)),
  "Quarterly", EDATE($D$16, 3*(ROW()-ROW(B$27))),
  "Annually", EDATE($D$16, 12*(ROW()-ROW(B$27))),
  "Semi monthly", $D$16 + (ROW()-ROW(B$27))*15,
  "Bi weekly", $D$16 + (ROW()-ROW(B$27))*14,
  $D$16 + (ROW()-ROW(B$27))*30
))</f>
        <v/>
      </c>
      <c r="D980" s="52" t="str">
        <f t="shared" si="71"/>
        <v/>
      </c>
      <c r="E980" s="52" t="str">
        <f t="shared" si="72"/>
        <v/>
      </c>
      <c r="F980" s="52" t="str">
        <f t="shared" si="73"/>
        <v/>
      </c>
      <c r="G980" s="293" t="str">
        <f t="shared" si="74"/>
        <v/>
      </c>
      <c r="H980" s="293"/>
    </row>
    <row r="981" spans="2:8" ht="20" customHeight="1" x14ac:dyDescent="0.35">
      <c r="B981" s="50" t="str">
        <f t="shared" si="70"/>
        <v/>
      </c>
      <c r="C981" s="55" t="str" cm="1">
        <f t="array" ref="C981">IF(ROW()-ROW(B$27)+1 &gt; $D$19, "",
_xlfn.SWITCH($D$15,
  "Monthly", EDATE($D$16, ROW()-ROW(B$27)),
  "Quarterly", EDATE($D$16, 3*(ROW()-ROW(B$27))),
  "Annually", EDATE($D$16, 12*(ROW()-ROW(B$27))),
  "Semi monthly", $D$16 + (ROW()-ROW(B$27))*15,
  "Bi weekly", $D$16 + (ROW()-ROW(B$27))*14,
  $D$16 + (ROW()-ROW(B$27))*30
))</f>
        <v/>
      </c>
      <c r="D981" s="52" t="str">
        <f t="shared" si="71"/>
        <v/>
      </c>
      <c r="E981" s="52" t="str">
        <f t="shared" si="72"/>
        <v/>
      </c>
      <c r="F981" s="52" t="str">
        <f t="shared" si="73"/>
        <v/>
      </c>
      <c r="G981" s="293" t="str">
        <f t="shared" si="74"/>
        <v/>
      </c>
      <c r="H981" s="293"/>
    </row>
    <row r="982" spans="2:8" ht="20" customHeight="1" x14ac:dyDescent="0.35">
      <c r="B982" s="50" t="str">
        <f t="shared" si="70"/>
        <v/>
      </c>
      <c r="C982" s="55" t="str" cm="1">
        <f t="array" ref="C982">IF(ROW()-ROW(B$27)+1 &gt; $D$19, "",
_xlfn.SWITCH($D$15,
  "Monthly", EDATE($D$16, ROW()-ROW(B$27)),
  "Quarterly", EDATE($D$16, 3*(ROW()-ROW(B$27))),
  "Annually", EDATE($D$16, 12*(ROW()-ROW(B$27))),
  "Semi monthly", $D$16 + (ROW()-ROW(B$27))*15,
  "Bi weekly", $D$16 + (ROW()-ROW(B$27))*14,
  $D$16 + (ROW()-ROW(B$27))*30
))</f>
        <v/>
      </c>
      <c r="D982" s="52" t="str">
        <f t="shared" si="71"/>
        <v/>
      </c>
      <c r="E982" s="52" t="str">
        <f t="shared" si="72"/>
        <v/>
      </c>
      <c r="F982" s="52" t="str">
        <f t="shared" si="73"/>
        <v/>
      </c>
      <c r="G982" s="293" t="str">
        <f t="shared" si="74"/>
        <v/>
      </c>
      <c r="H982" s="293"/>
    </row>
    <row r="983" spans="2:8" ht="20" customHeight="1" x14ac:dyDescent="0.35">
      <c r="B983" s="50" t="str">
        <f t="shared" si="70"/>
        <v/>
      </c>
      <c r="C983" s="55" t="str" cm="1">
        <f t="array" ref="C983">IF(ROW()-ROW(B$27)+1 &gt; $D$19, "",
_xlfn.SWITCH($D$15,
  "Monthly", EDATE($D$16, ROW()-ROW(B$27)),
  "Quarterly", EDATE($D$16, 3*(ROW()-ROW(B$27))),
  "Annually", EDATE($D$16, 12*(ROW()-ROW(B$27))),
  "Semi monthly", $D$16 + (ROW()-ROW(B$27))*15,
  "Bi weekly", $D$16 + (ROW()-ROW(B$27))*14,
  $D$16 + (ROW()-ROW(B$27))*30
))</f>
        <v/>
      </c>
      <c r="D983" s="52" t="str">
        <f t="shared" si="71"/>
        <v/>
      </c>
      <c r="E983" s="52" t="str">
        <f t="shared" si="72"/>
        <v/>
      </c>
      <c r="F983" s="52" t="str">
        <f t="shared" si="73"/>
        <v/>
      </c>
      <c r="G983" s="293" t="str">
        <f t="shared" si="74"/>
        <v/>
      </c>
      <c r="H983" s="293"/>
    </row>
    <row r="984" spans="2:8" ht="20" customHeight="1" x14ac:dyDescent="0.35">
      <c r="B984" s="50" t="str">
        <f t="shared" si="70"/>
        <v/>
      </c>
      <c r="C984" s="55" t="str" cm="1">
        <f t="array" ref="C984">IF(ROW()-ROW(B$27)+1 &gt; $D$19, "",
_xlfn.SWITCH($D$15,
  "Monthly", EDATE($D$16, ROW()-ROW(B$27)),
  "Quarterly", EDATE($D$16, 3*(ROW()-ROW(B$27))),
  "Annually", EDATE($D$16, 12*(ROW()-ROW(B$27))),
  "Semi monthly", $D$16 + (ROW()-ROW(B$27))*15,
  "Bi weekly", $D$16 + (ROW()-ROW(B$27))*14,
  $D$16 + (ROW()-ROW(B$27))*30
))</f>
        <v/>
      </c>
      <c r="D984" s="52" t="str">
        <f t="shared" si="71"/>
        <v/>
      </c>
      <c r="E984" s="52" t="str">
        <f t="shared" si="72"/>
        <v/>
      </c>
      <c r="F984" s="52" t="str">
        <f t="shared" si="73"/>
        <v/>
      </c>
      <c r="G984" s="293" t="str">
        <f t="shared" si="74"/>
        <v/>
      </c>
      <c r="H984" s="293"/>
    </row>
    <row r="985" spans="2:8" ht="20" customHeight="1" x14ac:dyDescent="0.35">
      <c r="B985" s="50" t="str">
        <f t="shared" si="70"/>
        <v/>
      </c>
      <c r="C985" s="55" t="str" cm="1">
        <f t="array" ref="C985">IF(ROW()-ROW(B$27)+1 &gt; $D$19, "",
_xlfn.SWITCH($D$15,
  "Monthly", EDATE($D$16, ROW()-ROW(B$27)),
  "Quarterly", EDATE($D$16, 3*(ROW()-ROW(B$27))),
  "Annually", EDATE($D$16, 12*(ROW()-ROW(B$27))),
  "Semi monthly", $D$16 + (ROW()-ROW(B$27))*15,
  "Bi weekly", $D$16 + (ROW()-ROW(B$27))*14,
  $D$16 + (ROW()-ROW(B$27))*30
))</f>
        <v/>
      </c>
      <c r="D985" s="52" t="str">
        <f t="shared" si="71"/>
        <v/>
      </c>
      <c r="E985" s="52" t="str">
        <f t="shared" si="72"/>
        <v/>
      </c>
      <c r="F985" s="52" t="str">
        <f t="shared" si="73"/>
        <v/>
      </c>
      <c r="G985" s="293" t="str">
        <f t="shared" si="74"/>
        <v/>
      </c>
      <c r="H985" s="293"/>
    </row>
    <row r="986" spans="2:8" ht="20" customHeight="1" x14ac:dyDescent="0.35">
      <c r="B986" s="50" t="str">
        <f t="shared" si="70"/>
        <v/>
      </c>
      <c r="C986" s="55" t="str" cm="1">
        <f t="array" ref="C986">IF(ROW()-ROW(B$27)+1 &gt; $D$19, "",
_xlfn.SWITCH($D$15,
  "Monthly", EDATE($D$16, ROW()-ROW(B$27)),
  "Quarterly", EDATE($D$16, 3*(ROW()-ROW(B$27))),
  "Annually", EDATE($D$16, 12*(ROW()-ROW(B$27))),
  "Semi monthly", $D$16 + (ROW()-ROW(B$27))*15,
  "Bi weekly", $D$16 + (ROW()-ROW(B$27))*14,
  $D$16 + (ROW()-ROW(B$27))*30
))</f>
        <v/>
      </c>
      <c r="D986" s="52" t="str">
        <f t="shared" si="71"/>
        <v/>
      </c>
      <c r="E986" s="52" t="str">
        <f t="shared" si="72"/>
        <v/>
      </c>
      <c r="F986" s="52" t="str">
        <f t="shared" si="73"/>
        <v/>
      </c>
      <c r="G986" s="293" t="str">
        <f t="shared" si="74"/>
        <v/>
      </c>
      <c r="H986" s="293"/>
    </row>
    <row r="987" spans="2:8" ht="20" customHeight="1" x14ac:dyDescent="0.35">
      <c r="B987" s="50" t="str">
        <f t="shared" ref="B987:B1000" si="75">IF(ROW()-ROW(A$27)+1 &gt; $D$19, "", ROW()-ROW(A$27)+1)</f>
        <v/>
      </c>
      <c r="C987" s="55" t="str" cm="1">
        <f t="array" ref="C987">IF(ROW()-ROW(B$27)+1 &gt; $D$19, "",
_xlfn.SWITCH($D$15,
  "Monthly", EDATE($D$16, ROW()-ROW(B$27)),
  "Quarterly", EDATE($D$16, 3*(ROW()-ROW(B$27))),
  "Annually", EDATE($D$16, 12*(ROW()-ROW(B$27))),
  "Semi monthly", $D$16 + (ROW()-ROW(B$27))*15,
  "Bi weekly", $D$16 + (ROW()-ROW(B$27))*14,
  $D$16 + (ROW()-ROW(B$27))*30
))</f>
        <v/>
      </c>
      <c r="D987" s="52" t="str">
        <f t="shared" si="71"/>
        <v/>
      </c>
      <c r="E987" s="52" t="str">
        <f t="shared" si="72"/>
        <v/>
      </c>
      <c r="F987" s="52" t="str">
        <f t="shared" si="73"/>
        <v/>
      </c>
      <c r="G987" s="293" t="str">
        <f t="shared" si="74"/>
        <v/>
      </c>
      <c r="H987" s="293"/>
    </row>
    <row r="988" spans="2:8" ht="20" customHeight="1" x14ac:dyDescent="0.35">
      <c r="B988" s="50" t="str">
        <f t="shared" si="75"/>
        <v/>
      </c>
      <c r="C988" s="55" t="str" cm="1">
        <f t="array" ref="C988">IF(ROW()-ROW(B$27)+1 &gt; $D$19, "",
_xlfn.SWITCH($D$15,
  "Monthly", EDATE($D$16, ROW()-ROW(B$27)),
  "Quarterly", EDATE($D$16, 3*(ROW()-ROW(B$27))),
  "Annually", EDATE($D$16, 12*(ROW()-ROW(B$27))),
  "Semi monthly", $D$16 + (ROW()-ROW(B$27))*15,
  "Bi weekly", $D$16 + (ROW()-ROW(B$27))*14,
  $D$16 + (ROW()-ROW(B$27))*30
))</f>
        <v/>
      </c>
      <c r="D988" s="52" t="str">
        <f t="shared" ref="D988:D1000" si="76">IF(B988="","",IF($D$8="Yes",ROUND($D$21,2),$D$21))</f>
        <v/>
      </c>
      <c r="E988" s="52" t="str">
        <f t="shared" ref="E988:E1000" si="77">IF(B988="","",IF($D$7="Flat",($D$12*$D$13*$D$14)/$D$19,IF($D$8="Yes",ROUND(($G987*$D$13*$D$14)/$D$19,2),($G987*$D$13*$D$14)/$D$19)))</f>
        <v/>
      </c>
      <c r="F988" s="52" t="str">
        <f t="shared" ref="F988:F1000" si="78">IF($B988="","",IF($D$7="Flat",IFERROR($D$12/$D$19,0),($D988-$E988)))</f>
        <v/>
      </c>
      <c r="G988" s="293" t="str">
        <f t="shared" ref="G988:G1000" si="79">IFERROR(IF(B988="","",IF($D$8="Yes",ROUND(IF(B988=$D$19,0,ROUND($G987-$F988,2)),2),IF(B988=$D$19,0,ROUND($G987-$F988,2)))),"")</f>
        <v/>
      </c>
      <c r="H988" s="293"/>
    </row>
    <row r="989" spans="2:8" ht="20" customHeight="1" x14ac:dyDescent="0.35">
      <c r="B989" s="50" t="str">
        <f t="shared" si="75"/>
        <v/>
      </c>
      <c r="C989" s="55" t="str" cm="1">
        <f t="array" ref="C989">IF(ROW()-ROW(B$27)+1 &gt; $D$19, "",
_xlfn.SWITCH($D$15,
  "Monthly", EDATE($D$16, ROW()-ROW(B$27)),
  "Quarterly", EDATE($D$16, 3*(ROW()-ROW(B$27))),
  "Annually", EDATE($D$16, 12*(ROW()-ROW(B$27))),
  "Semi monthly", $D$16 + (ROW()-ROW(B$27))*15,
  "Bi weekly", $D$16 + (ROW()-ROW(B$27))*14,
  $D$16 + (ROW()-ROW(B$27))*30
))</f>
        <v/>
      </c>
      <c r="D989" s="52" t="str">
        <f t="shared" si="76"/>
        <v/>
      </c>
      <c r="E989" s="52" t="str">
        <f t="shared" si="77"/>
        <v/>
      </c>
      <c r="F989" s="52" t="str">
        <f t="shared" si="78"/>
        <v/>
      </c>
      <c r="G989" s="293" t="str">
        <f t="shared" si="79"/>
        <v/>
      </c>
      <c r="H989" s="293"/>
    </row>
    <row r="990" spans="2:8" ht="20" customHeight="1" x14ac:dyDescent="0.35">
      <c r="B990" s="50" t="str">
        <f t="shared" si="75"/>
        <v/>
      </c>
      <c r="C990" s="55" t="str" cm="1">
        <f t="array" ref="C990">IF(ROW()-ROW(B$27)+1 &gt; $D$19, "",
_xlfn.SWITCH($D$15,
  "Monthly", EDATE($D$16, ROW()-ROW(B$27)),
  "Quarterly", EDATE($D$16, 3*(ROW()-ROW(B$27))),
  "Annually", EDATE($D$16, 12*(ROW()-ROW(B$27))),
  "Semi monthly", $D$16 + (ROW()-ROW(B$27))*15,
  "Bi weekly", $D$16 + (ROW()-ROW(B$27))*14,
  $D$16 + (ROW()-ROW(B$27))*30
))</f>
        <v/>
      </c>
      <c r="D990" s="52" t="str">
        <f t="shared" si="76"/>
        <v/>
      </c>
      <c r="E990" s="52" t="str">
        <f t="shared" si="77"/>
        <v/>
      </c>
      <c r="F990" s="52" t="str">
        <f t="shared" si="78"/>
        <v/>
      </c>
      <c r="G990" s="293" t="str">
        <f t="shared" si="79"/>
        <v/>
      </c>
      <c r="H990" s="293"/>
    </row>
    <row r="991" spans="2:8" ht="20" customHeight="1" x14ac:dyDescent="0.35">
      <c r="B991" s="50" t="str">
        <f t="shared" si="75"/>
        <v/>
      </c>
      <c r="C991" s="55" t="str" cm="1">
        <f t="array" ref="C991">IF(ROW()-ROW(B$27)+1 &gt; $D$19, "",
_xlfn.SWITCH($D$15,
  "Monthly", EDATE($D$16, ROW()-ROW(B$27)),
  "Quarterly", EDATE($D$16, 3*(ROW()-ROW(B$27))),
  "Annually", EDATE($D$16, 12*(ROW()-ROW(B$27))),
  "Semi monthly", $D$16 + (ROW()-ROW(B$27))*15,
  "Bi weekly", $D$16 + (ROW()-ROW(B$27))*14,
  $D$16 + (ROW()-ROW(B$27))*30
))</f>
        <v/>
      </c>
      <c r="D991" s="52" t="str">
        <f t="shared" si="76"/>
        <v/>
      </c>
      <c r="E991" s="52" t="str">
        <f t="shared" si="77"/>
        <v/>
      </c>
      <c r="F991" s="52" t="str">
        <f t="shared" si="78"/>
        <v/>
      </c>
      <c r="G991" s="293" t="str">
        <f t="shared" si="79"/>
        <v/>
      </c>
      <c r="H991" s="293"/>
    </row>
    <row r="992" spans="2:8" ht="20" customHeight="1" x14ac:dyDescent="0.35">
      <c r="B992" s="50" t="str">
        <f t="shared" si="75"/>
        <v/>
      </c>
      <c r="C992" s="55" t="str" cm="1">
        <f t="array" ref="C992">IF(ROW()-ROW(B$27)+1 &gt; $D$19, "",
_xlfn.SWITCH($D$15,
  "Monthly", EDATE($D$16, ROW()-ROW(B$27)),
  "Quarterly", EDATE($D$16, 3*(ROW()-ROW(B$27))),
  "Annually", EDATE($D$16, 12*(ROW()-ROW(B$27))),
  "Semi monthly", $D$16 + (ROW()-ROW(B$27))*15,
  "Bi weekly", $D$16 + (ROW()-ROW(B$27))*14,
  $D$16 + (ROW()-ROW(B$27))*30
))</f>
        <v/>
      </c>
      <c r="D992" s="52" t="str">
        <f t="shared" si="76"/>
        <v/>
      </c>
      <c r="E992" s="52" t="str">
        <f t="shared" si="77"/>
        <v/>
      </c>
      <c r="F992" s="52" t="str">
        <f t="shared" si="78"/>
        <v/>
      </c>
      <c r="G992" s="293" t="str">
        <f t="shared" si="79"/>
        <v/>
      </c>
      <c r="H992" s="293"/>
    </row>
    <row r="993" spans="2:8" ht="20" customHeight="1" x14ac:dyDescent="0.35">
      <c r="B993" s="50" t="str">
        <f t="shared" si="75"/>
        <v/>
      </c>
      <c r="C993" s="55" t="str" cm="1">
        <f t="array" ref="C993">IF(ROW()-ROW(B$27)+1 &gt; $D$19, "",
_xlfn.SWITCH($D$15,
  "Monthly", EDATE($D$16, ROW()-ROW(B$27)),
  "Quarterly", EDATE($D$16, 3*(ROW()-ROW(B$27))),
  "Annually", EDATE($D$16, 12*(ROW()-ROW(B$27))),
  "Semi monthly", $D$16 + (ROW()-ROW(B$27))*15,
  "Bi weekly", $D$16 + (ROW()-ROW(B$27))*14,
  $D$16 + (ROW()-ROW(B$27))*30
))</f>
        <v/>
      </c>
      <c r="D993" s="52" t="str">
        <f t="shared" si="76"/>
        <v/>
      </c>
      <c r="E993" s="52" t="str">
        <f t="shared" si="77"/>
        <v/>
      </c>
      <c r="F993" s="52" t="str">
        <f t="shared" si="78"/>
        <v/>
      </c>
      <c r="G993" s="293" t="str">
        <f t="shared" si="79"/>
        <v/>
      </c>
      <c r="H993" s="293"/>
    </row>
    <row r="994" spans="2:8" ht="20" customHeight="1" x14ac:dyDescent="0.35">
      <c r="B994" s="50" t="str">
        <f t="shared" si="75"/>
        <v/>
      </c>
      <c r="C994" s="55" t="str" cm="1">
        <f t="array" ref="C994">IF(ROW()-ROW(B$27)+1 &gt; $D$19, "",
_xlfn.SWITCH($D$15,
  "Monthly", EDATE($D$16, ROW()-ROW(B$27)),
  "Quarterly", EDATE($D$16, 3*(ROW()-ROW(B$27))),
  "Annually", EDATE($D$16, 12*(ROW()-ROW(B$27))),
  "Semi monthly", $D$16 + (ROW()-ROW(B$27))*15,
  "Bi weekly", $D$16 + (ROW()-ROW(B$27))*14,
  $D$16 + (ROW()-ROW(B$27))*30
))</f>
        <v/>
      </c>
      <c r="D994" s="52" t="str">
        <f t="shared" si="76"/>
        <v/>
      </c>
      <c r="E994" s="52" t="str">
        <f t="shared" si="77"/>
        <v/>
      </c>
      <c r="F994" s="52" t="str">
        <f t="shared" si="78"/>
        <v/>
      </c>
      <c r="G994" s="293" t="str">
        <f t="shared" si="79"/>
        <v/>
      </c>
      <c r="H994" s="293"/>
    </row>
    <row r="995" spans="2:8" ht="20" customHeight="1" x14ac:dyDescent="0.35">
      <c r="B995" s="50" t="str">
        <f t="shared" si="75"/>
        <v/>
      </c>
      <c r="C995" s="55" t="str" cm="1">
        <f t="array" ref="C995">IF(ROW()-ROW(B$27)+1 &gt; $D$19, "",
_xlfn.SWITCH($D$15,
  "Monthly", EDATE($D$16, ROW()-ROW(B$27)),
  "Quarterly", EDATE($D$16, 3*(ROW()-ROW(B$27))),
  "Annually", EDATE($D$16, 12*(ROW()-ROW(B$27))),
  "Semi monthly", $D$16 + (ROW()-ROW(B$27))*15,
  "Bi weekly", $D$16 + (ROW()-ROW(B$27))*14,
  $D$16 + (ROW()-ROW(B$27))*30
))</f>
        <v/>
      </c>
      <c r="D995" s="52" t="str">
        <f t="shared" si="76"/>
        <v/>
      </c>
      <c r="E995" s="52" t="str">
        <f t="shared" si="77"/>
        <v/>
      </c>
      <c r="F995" s="52" t="str">
        <f t="shared" si="78"/>
        <v/>
      </c>
      <c r="G995" s="293" t="str">
        <f t="shared" si="79"/>
        <v/>
      </c>
      <c r="H995" s="293"/>
    </row>
    <row r="996" spans="2:8" ht="20" customHeight="1" x14ac:dyDescent="0.35">
      <c r="B996" s="50" t="str">
        <f t="shared" si="75"/>
        <v/>
      </c>
      <c r="C996" s="55" t="str" cm="1">
        <f t="array" ref="C996">IF(ROW()-ROW(B$27)+1 &gt; $D$19, "",
_xlfn.SWITCH($D$15,
  "Monthly", EDATE($D$16, ROW()-ROW(B$27)),
  "Quarterly", EDATE($D$16, 3*(ROW()-ROW(B$27))),
  "Annually", EDATE($D$16, 12*(ROW()-ROW(B$27))),
  "Semi monthly", $D$16 + (ROW()-ROW(B$27))*15,
  "Bi weekly", $D$16 + (ROW()-ROW(B$27))*14,
  $D$16 + (ROW()-ROW(B$27))*30
))</f>
        <v/>
      </c>
      <c r="D996" s="52" t="str">
        <f t="shared" si="76"/>
        <v/>
      </c>
      <c r="E996" s="52" t="str">
        <f t="shared" si="77"/>
        <v/>
      </c>
      <c r="F996" s="52" t="str">
        <f t="shared" si="78"/>
        <v/>
      </c>
      <c r="G996" s="293" t="str">
        <f t="shared" si="79"/>
        <v/>
      </c>
      <c r="H996" s="293"/>
    </row>
    <row r="997" spans="2:8" ht="20" customHeight="1" x14ac:dyDescent="0.35">
      <c r="B997" s="50" t="str">
        <f t="shared" si="75"/>
        <v/>
      </c>
      <c r="C997" s="55" t="str" cm="1">
        <f t="array" ref="C997">IF(ROW()-ROW(B$27)+1 &gt; $D$19, "",
_xlfn.SWITCH($D$15,
  "Monthly", EDATE($D$16, ROW()-ROW(B$27)),
  "Quarterly", EDATE($D$16, 3*(ROW()-ROW(B$27))),
  "Annually", EDATE($D$16, 12*(ROW()-ROW(B$27))),
  "Semi monthly", $D$16 + (ROW()-ROW(B$27))*15,
  "Bi weekly", $D$16 + (ROW()-ROW(B$27))*14,
  $D$16 + (ROW()-ROW(B$27))*30
))</f>
        <v/>
      </c>
      <c r="D997" s="52" t="str">
        <f t="shared" si="76"/>
        <v/>
      </c>
      <c r="E997" s="52" t="str">
        <f t="shared" si="77"/>
        <v/>
      </c>
      <c r="F997" s="52" t="str">
        <f t="shared" si="78"/>
        <v/>
      </c>
      <c r="G997" s="293" t="str">
        <f t="shared" si="79"/>
        <v/>
      </c>
      <c r="H997" s="293"/>
    </row>
    <row r="998" spans="2:8" ht="20" customHeight="1" x14ac:dyDescent="0.35">
      <c r="B998" s="50" t="str">
        <f t="shared" si="75"/>
        <v/>
      </c>
      <c r="C998" s="55" t="str" cm="1">
        <f t="array" ref="C998">IF(ROW()-ROW(B$27)+1 &gt; $D$19, "",
_xlfn.SWITCH($D$15,
  "Monthly", EDATE($D$16, ROW()-ROW(B$27)),
  "Quarterly", EDATE($D$16, 3*(ROW()-ROW(B$27))),
  "Annually", EDATE($D$16, 12*(ROW()-ROW(B$27))),
  "Semi monthly", $D$16 + (ROW()-ROW(B$27))*15,
  "Bi weekly", $D$16 + (ROW()-ROW(B$27))*14,
  $D$16 + (ROW()-ROW(B$27))*30
))</f>
        <v/>
      </c>
      <c r="D998" s="52" t="str">
        <f t="shared" si="76"/>
        <v/>
      </c>
      <c r="E998" s="52" t="str">
        <f t="shared" si="77"/>
        <v/>
      </c>
      <c r="F998" s="52" t="str">
        <f t="shared" si="78"/>
        <v/>
      </c>
      <c r="G998" s="293" t="str">
        <f t="shared" si="79"/>
        <v/>
      </c>
      <c r="H998" s="293"/>
    </row>
    <row r="999" spans="2:8" ht="20" customHeight="1" x14ac:dyDescent="0.35">
      <c r="B999" s="50" t="str">
        <f t="shared" si="75"/>
        <v/>
      </c>
      <c r="C999" s="55" t="str" cm="1">
        <f t="array" ref="C999">IF(ROW()-ROW(B$27)+1 &gt; $D$19, "",
_xlfn.SWITCH($D$15,
  "Monthly", EDATE($D$16, ROW()-ROW(B$27)),
  "Quarterly", EDATE($D$16, 3*(ROW()-ROW(B$27))),
  "Annually", EDATE($D$16, 12*(ROW()-ROW(B$27))),
  "Semi monthly", $D$16 + (ROW()-ROW(B$27))*15,
  "Bi weekly", $D$16 + (ROW()-ROW(B$27))*14,
  $D$16 + (ROW()-ROW(B$27))*30
))</f>
        <v/>
      </c>
      <c r="D999" s="52" t="str">
        <f t="shared" si="76"/>
        <v/>
      </c>
      <c r="E999" s="52" t="str">
        <f t="shared" si="77"/>
        <v/>
      </c>
      <c r="F999" s="52" t="str">
        <f t="shared" si="78"/>
        <v/>
      </c>
      <c r="G999" s="293" t="str">
        <f t="shared" si="79"/>
        <v/>
      </c>
      <c r="H999" s="293"/>
    </row>
    <row r="1000" spans="2:8" ht="20" customHeight="1" x14ac:dyDescent="0.35">
      <c r="B1000" s="50" t="str">
        <f t="shared" si="75"/>
        <v/>
      </c>
      <c r="C1000" s="55" t="str" cm="1">
        <f t="array" ref="C1000">IF(ROW()-ROW(B$27)+1 &gt; $D$19, "",
_xlfn.SWITCH($D$15,
  "Monthly", EDATE($D$16, ROW()-ROW(B$27)),
  "Quarterly", EDATE($D$16, 3*(ROW()-ROW(B$27))),
  "Annually", EDATE($D$16, 12*(ROW()-ROW(B$27))),
  "Semi monthly", $D$16 + (ROW()-ROW(B$27))*15,
  "Bi weekly", $D$16 + (ROW()-ROW(B$27))*14,
  $D$16 + (ROW()-ROW(B$27))*30
))</f>
        <v/>
      </c>
      <c r="D1000" s="52" t="str">
        <f t="shared" si="76"/>
        <v/>
      </c>
      <c r="E1000" s="52" t="str">
        <f t="shared" si="77"/>
        <v/>
      </c>
      <c r="F1000" s="52" t="str">
        <f t="shared" si="78"/>
        <v/>
      </c>
      <c r="G1000" s="293" t="str">
        <f t="shared" si="79"/>
        <v/>
      </c>
      <c r="H1000" s="293"/>
    </row>
  </sheetData>
  <mergeCells count="1004">
    <mergeCell ref="G996:H996"/>
    <mergeCell ref="G997:H997"/>
    <mergeCell ref="G998:H998"/>
    <mergeCell ref="G999:H999"/>
    <mergeCell ref="G1000:H1000"/>
    <mergeCell ref="G990:H990"/>
    <mergeCell ref="G991:H991"/>
    <mergeCell ref="G992:H992"/>
    <mergeCell ref="G993:H993"/>
    <mergeCell ref="G994:H994"/>
    <mergeCell ref="G995:H995"/>
    <mergeCell ref="G984:H984"/>
    <mergeCell ref="G985:H985"/>
    <mergeCell ref="G986:H986"/>
    <mergeCell ref="G987:H987"/>
    <mergeCell ref="G988:H988"/>
    <mergeCell ref="G989:H989"/>
    <mergeCell ref="G978:H978"/>
    <mergeCell ref="G979:H979"/>
    <mergeCell ref="G980:H980"/>
    <mergeCell ref="G981:H981"/>
    <mergeCell ref="G982:H982"/>
    <mergeCell ref="G983:H983"/>
    <mergeCell ref="G972:H972"/>
    <mergeCell ref="G973:H973"/>
    <mergeCell ref="G974:H974"/>
    <mergeCell ref="G975:H975"/>
    <mergeCell ref="G976:H976"/>
    <mergeCell ref="G977:H977"/>
    <mergeCell ref="G966:H966"/>
    <mergeCell ref="G967:H967"/>
    <mergeCell ref="G968:H968"/>
    <mergeCell ref="G969:H969"/>
    <mergeCell ref="G970:H970"/>
    <mergeCell ref="G971:H971"/>
    <mergeCell ref="G960:H960"/>
    <mergeCell ref="G961:H961"/>
    <mergeCell ref="G962:H962"/>
    <mergeCell ref="G963:H963"/>
    <mergeCell ref="G964:H964"/>
    <mergeCell ref="G965:H965"/>
    <mergeCell ref="G954:H954"/>
    <mergeCell ref="G955:H955"/>
    <mergeCell ref="G956:H956"/>
    <mergeCell ref="G957:H957"/>
    <mergeCell ref="G958:H958"/>
    <mergeCell ref="G959:H959"/>
    <mergeCell ref="G948:H948"/>
    <mergeCell ref="G949:H949"/>
    <mergeCell ref="G950:H950"/>
    <mergeCell ref="G951:H951"/>
    <mergeCell ref="G952:H952"/>
    <mergeCell ref="G953:H953"/>
    <mergeCell ref="G942:H942"/>
    <mergeCell ref="G943:H943"/>
    <mergeCell ref="G944:H944"/>
    <mergeCell ref="G945:H945"/>
    <mergeCell ref="G946:H946"/>
    <mergeCell ref="G947:H947"/>
    <mergeCell ref="G936:H936"/>
    <mergeCell ref="G937:H937"/>
    <mergeCell ref="G938:H938"/>
    <mergeCell ref="G939:H939"/>
    <mergeCell ref="G940:H940"/>
    <mergeCell ref="G941:H941"/>
    <mergeCell ref="G930:H930"/>
    <mergeCell ref="G931:H931"/>
    <mergeCell ref="G932:H932"/>
    <mergeCell ref="G933:H933"/>
    <mergeCell ref="G934:H934"/>
    <mergeCell ref="G935:H935"/>
    <mergeCell ref="G924:H924"/>
    <mergeCell ref="G925:H925"/>
    <mergeCell ref="G926:H926"/>
    <mergeCell ref="G927:H927"/>
    <mergeCell ref="G928:H928"/>
    <mergeCell ref="G929:H929"/>
    <mergeCell ref="G918:H918"/>
    <mergeCell ref="G919:H919"/>
    <mergeCell ref="G920:H920"/>
    <mergeCell ref="G921:H921"/>
    <mergeCell ref="G922:H922"/>
    <mergeCell ref="G923:H923"/>
    <mergeCell ref="G912:H912"/>
    <mergeCell ref="G913:H913"/>
    <mergeCell ref="G914:H914"/>
    <mergeCell ref="G915:H915"/>
    <mergeCell ref="G916:H916"/>
    <mergeCell ref="G917:H917"/>
    <mergeCell ref="G906:H906"/>
    <mergeCell ref="G907:H907"/>
    <mergeCell ref="G908:H908"/>
    <mergeCell ref="G909:H909"/>
    <mergeCell ref="G910:H910"/>
    <mergeCell ref="G911:H911"/>
    <mergeCell ref="G900:H900"/>
    <mergeCell ref="G901:H901"/>
    <mergeCell ref="G902:H902"/>
    <mergeCell ref="G903:H903"/>
    <mergeCell ref="G904:H904"/>
    <mergeCell ref="G905:H905"/>
    <mergeCell ref="G894:H894"/>
    <mergeCell ref="G895:H895"/>
    <mergeCell ref="G896:H896"/>
    <mergeCell ref="G897:H897"/>
    <mergeCell ref="G898:H898"/>
    <mergeCell ref="G899:H899"/>
    <mergeCell ref="G888:H888"/>
    <mergeCell ref="G889:H889"/>
    <mergeCell ref="G890:H890"/>
    <mergeCell ref="G891:H891"/>
    <mergeCell ref="G892:H892"/>
    <mergeCell ref="G893:H893"/>
    <mergeCell ref="G882:H882"/>
    <mergeCell ref="G883:H883"/>
    <mergeCell ref="G884:H884"/>
    <mergeCell ref="G885:H885"/>
    <mergeCell ref="G886:H886"/>
    <mergeCell ref="G887:H887"/>
    <mergeCell ref="G876:H876"/>
    <mergeCell ref="G877:H877"/>
    <mergeCell ref="G878:H878"/>
    <mergeCell ref="G879:H879"/>
    <mergeCell ref="G880:H880"/>
    <mergeCell ref="G881:H881"/>
    <mergeCell ref="G870:H870"/>
    <mergeCell ref="G871:H871"/>
    <mergeCell ref="G872:H872"/>
    <mergeCell ref="G873:H873"/>
    <mergeCell ref="G874:H874"/>
    <mergeCell ref="G875:H875"/>
    <mergeCell ref="G864:H864"/>
    <mergeCell ref="G865:H865"/>
    <mergeCell ref="G866:H866"/>
    <mergeCell ref="G867:H867"/>
    <mergeCell ref="G868:H868"/>
    <mergeCell ref="G869:H869"/>
    <mergeCell ref="G858:H858"/>
    <mergeCell ref="G859:H859"/>
    <mergeCell ref="G860:H860"/>
    <mergeCell ref="G861:H861"/>
    <mergeCell ref="G862:H862"/>
    <mergeCell ref="G863:H863"/>
    <mergeCell ref="G852:H852"/>
    <mergeCell ref="G853:H853"/>
    <mergeCell ref="G854:H854"/>
    <mergeCell ref="G855:H855"/>
    <mergeCell ref="G856:H856"/>
    <mergeCell ref="G857:H857"/>
    <mergeCell ref="G846:H846"/>
    <mergeCell ref="G847:H847"/>
    <mergeCell ref="G848:H848"/>
    <mergeCell ref="G849:H849"/>
    <mergeCell ref="G850:H850"/>
    <mergeCell ref="G851:H851"/>
    <mergeCell ref="G840:H840"/>
    <mergeCell ref="G841:H841"/>
    <mergeCell ref="G842:H842"/>
    <mergeCell ref="G843:H843"/>
    <mergeCell ref="G844:H844"/>
    <mergeCell ref="G845:H845"/>
    <mergeCell ref="G834:H834"/>
    <mergeCell ref="G835:H835"/>
    <mergeCell ref="G836:H836"/>
    <mergeCell ref="G837:H837"/>
    <mergeCell ref="G838:H838"/>
    <mergeCell ref="G839:H839"/>
    <mergeCell ref="G828:H828"/>
    <mergeCell ref="G829:H829"/>
    <mergeCell ref="G830:H830"/>
    <mergeCell ref="G831:H831"/>
    <mergeCell ref="G832:H832"/>
    <mergeCell ref="G833:H833"/>
    <mergeCell ref="G822:H822"/>
    <mergeCell ref="G823:H823"/>
    <mergeCell ref="G824:H824"/>
    <mergeCell ref="G825:H825"/>
    <mergeCell ref="G826:H826"/>
    <mergeCell ref="G827:H827"/>
    <mergeCell ref="G816:H816"/>
    <mergeCell ref="G817:H817"/>
    <mergeCell ref="G818:H818"/>
    <mergeCell ref="G819:H819"/>
    <mergeCell ref="G820:H820"/>
    <mergeCell ref="G821:H821"/>
    <mergeCell ref="G810:H810"/>
    <mergeCell ref="G811:H811"/>
    <mergeCell ref="G812:H812"/>
    <mergeCell ref="G813:H813"/>
    <mergeCell ref="G814:H814"/>
    <mergeCell ref="G815:H815"/>
    <mergeCell ref="G804:H804"/>
    <mergeCell ref="G805:H805"/>
    <mergeCell ref="G806:H806"/>
    <mergeCell ref="G807:H807"/>
    <mergeCell ref="G808:H808"/>
    <mergeCell ref="G809:H809"/>
    <mergeCell ref="G798:H798"/>
    <mergeCell ref="G799:H799"/>
    <mergeCell ref="G800:H800"/>
    <mergeCell ref="G801:H801"/>
    <mergeCell ref="G802:H802"/>
    <mergeCell ref="G803:H803"/>
    <mergeCell ref="G792:H792"/>
    <mergeCell ref="G793:H793"/>
    <mergeCell ref="G794:H794"/>
    <mergeCell ref="G795:H795"/>
    <mergeCell ref="G796:H796"/>
    <mergeCell ref="G797:H797"/>
    <mergeCell ref="G786:H786"/>
    <mergeCell ref="G787:H787"/>
    <mergeCell ref="G788:H788"/>
    <mergeCell ref="G789:H789"/>
    <mergeCell ref="G790:H790"/>
    <mergeCell ref="G791:H791"/>
    <mergeCell ref="G780:H780"/>
    <mergeCell ref="G781:H781"/>
    <mergeCell ref="G782:H782"/>
    <mergeCell ref="G783:H783"/>
    <mergeCell ref="G784:H784"/>
    <mergeCell ref="G785:H785"/>
    <mergeCell ref="G774:H774"/>
    <mergeCell ref="G775:H775"/>
    <mergeCell ref="G776:H776"/>
    <mergeCell ref="G777:H777"/>
    <mergeCell ref="G778:H778"/>
    <mergeCell ref="G779:H779"/>
    <mergeCell ref="G768:H768"/>
    <mergeCell ref="G769:H769"/>
    <mergeCell ref="G770:H770"/>
    <mergeCell ref="G771:H771"/>
    <mergeCell ref="G772:H772"/>
    <mergeCell ref="G773:H773"/>
    <mergeCell ref="G762:H762"/>
    <mergeCell ref="G763:H763"/>
    <mergeCell ref="G764:H764"/>
    <mergeCell ref="G765:H765"/>
    <mergeCell ref="G766:H766"/>
    <mergeCell ref="G767:H767"/>
    <mergeCell ref="G756:H756"/>
    <mergeCell ref="G757:H757"/>
    <mergeCell ref="G758:H758"/>
    <mergeCell ref="G759:H759"/>
    <mergeCell ref="G760:H760"/>
    <mergeCell ref="G761:H761"/>
    <mergeCell ref="G750:H750"/>
    <mergeCell ref="G751:H751"/>
    <mergeCell ref="G752:H752"/>
    <mergeCell ref="G753:H753"/>
    <mergeCell ref="G754:H754"/>
    <mergeCell ref="G755:H755"/>
    <mergeCell ref="G744:H744"/>
    <mergeCell ref="G745:H745"/>
    <mergeCell ref="G746:H746"/>
    <mergeCell ref="G747:H747"/>
    <mergeCell ref="G748:H748"/>
    <mergeCell ref="G749:H749"/>
    <mergeCell ref="G738:H738"/>
    <mergeCell ref="G739:H739"/>
    <mergeCell ref="G740:H740"/>
    <mergeCell ref="G741:H741"/>
    <mergeCell ref="G742:H742"/>
    <mergeCell ref="G743:H743"/>
    <mergeCell ref="G732:H732"/>
    <mergeCell ref="G733:H733"/>
    <mergeCell ref="G734:H734"/>
    <mergeCell ref="G735:H735"/>
    <mergeCell ref="G736:H736"/>
    <mergeCell ref="G737:H737"/>
    <mergeCell ref="G726:H726"/>
    <mergeCell ref="G727:H727"/>
    <mergeCell ref="G728:H728"/>
    <mergeCell ref="G729:H729"/>
    <mergeCell ref="G730:H730"/>
    <mergeCell ref="G731:H731"/>
    <mergeCell ref="G720:H720"/>
    <mergeCell ref="G721:H721"/>
    <mergeCell ref="G722:H722"/>
    <mergeCell ref="G723:H723"/>
    <mergeCell ref="G724:H724"/>
    <mergeCell ref="G725:H725"/>
    <mergeCell ref="G714:H714"/>
    <mergeCell ref="G715:H715"/>
    <mergeCell ref="G716:H716"/>
    <mergeCell ref="G717:H717"/>
    <mergeCell ref="G718:H718"/>
    <mergeCell ref="G719:H719"/>
    <mergeCell ref="G708:H708"/>
    <mergeCell ref="G709:H709"/>
    <mergeCell ref="G710:H710"/>
    <mergeCell ref="G711:H711"/>
    <mergeCell ref="G712:H712"/>
    <mergeCell ref="G713:H713"/>
    <mergeCell ref="G702:H702"/>
    <mergeCell ref="G703:H703"/>
    <mergeCell ref="G704:H704"/>
    <mergeCell ref="G705:H705"/>
    <mergeCell ref="G706:H706"/>
    <mergeCell ref="G707:H707"/>
    <mergeCell ref="G696:H696"/>
    <mergeCell ref="G697:H697"/>
    <mergeCell ref="G698:H698"/>
    <mergeCell ref="G699:H699"/>
    <mergeCell ref="G700:H700"/>
    <mergeCell ref="G701:H701"/>
    <mergeCell ref="G690:H690"/>
    <mergeCell ref="G691:H691"/>
    <mergeCell ref="G692:H692"/>
    <mergeCell ref="G693:H693"/>
    <mergeCell ref="G694:H694"/>
    <mergeCell ref="G695:H695"/>
    <mergeCell ref="G684:H684"/>
    <mergeCell ref="G685:H685"/>
    <mergeCell ref="G686:H686"/>
    <mergeCell ref="G687:H687"/>
    <mergeCell ref="G688:H688"/>
    <mergeCell ref="G689:H689"/>
    <mergeCell ref="G678:H678"/>
    <mergeCell ref="G679:H679"/>
    <mergeCell ref="G680:H680"/>
    <mergeCell ref="G681:H681"/>
    <mergeCell ref="G682:H682"/>
    <mergeCell ref="G683:H683"/>
    <mergeCell ref="G672:H672"/>
    <mergeCell ref="G673:H673"/>
    <mergeCell ref="G674:H674"/>
    <mergeCell ref="G675:H675"/>
    <mergeCell ref="G676:H676"/>
    <mergeCell ref="G677:H677"/>
    <mergeCell ref="G666:H666"/>
    <mergeCell ref="G667:H667"/>
    <mergeCell ref="G668:H668"/>
    <mergeCell ref="G669:H669"/>
    <mergeCell ref="G670:H670"/>
    <mergeCell ref="G671:H671"/>
    <mergeCell ref="G660:H660"/>
    <mergeCell ref="G661:H661"/>
    <mergeCell ref="G662:H662"/>
    <mergeCell ref="G663:H663"/>
    <mergeCell ref="G664:H664"/>
    <mergeCell ref="G665:H665"/>
    <mergeCell ref="G654:H654"/>
    <mergeCell ref="G655:H655"/>
    <mergeCell ref="G656:H656"/>
    <mergeCell ref="G657:H657"/>
    <mergeCell ref="G658:H658"/>
    <mergeCell ref="G659:H659"/>
    <mergeCell ref="G648:H648"/>
    <mergeCell ref="G649:H649"/>
    <mergeCell ref="G650:H650"/>
    <mergeCell ref="G651:H651"/>
    <mergeCell ref="G652:H652"/>
    <mergeCell ref="G653:H653"/>
    <mergeCell ref="G642:H642"/>
    <mergeCell ref="G643:H643"/>
    <mergeCell ref="G644:H644"/>
    <mergeCell ref="G645:H645"/>
    <mergeCell ref="G646:H646"/>
    <mergeCell ref="G647:H647"/>
    <mergeCell ref="G636:H636"/>
    <mergeCell ref="G637:H637"/>
    <mergeCell ref="G638:H638"/>
    <mergeCell ref="G639:H639"/>
    <mergeCell ref="G640:H640"/>
    <mergeCell ref="G641:H641"/>
    <mergeCell ref="G630:H630"/>
    <mergeCell ref="G631:H631"/>
    <mergeCell ref="G632:H632"/>
    <mergeCell ref="G633:H633"/>
    <mergeCell ref="G634:H634"/>
    <mergeCell ref="G635:H635"/>
    <mergeCell ref="G624:H624"/>
    <mergeCell ref="G625:H625"/>
    <mergeCell ref="G626:H626"/>
    <mergeCell ref="G627:H627"/>
    <mergeCell ref="G628:H628"/>
    <mergeCell ref="G629:H629"/>
    <mergeCell ref="G618:H618"/>
    <mergeCell ref="G619:H619"/>
    <mergeCell ref="G620:H620"/>
    <mergeCell ref="G621:H621"/>
    <mergeCell ref="G622:H622"/>
    <mergeCell ref="G623:H623"/>
    <mergeCell ref="G612:H612"/>
    <mergeCell ref="G613:H613"/>
    <mergeCell ref="G614:H614"/>
    <mergeCell ref="G615:H615"/>
    <mergeCell ref="G616:H616"/>
    <mergeCell ref="G617:H617"/>
    <mergeCell ref="G606:H606"/>
    <mergeCell ref="G607:H607"/>
    <mergeCell ref="G608:H608"/>
    <mergeCell ref="G609:H609"/>
    <mergeCell ref="G610:H610"/>
    <mergeCell ref="G611:H611"/>
    <mergeCell ref="G600:H600"/>
    <mergeCell ref="G601:H601"/>
    <mergeCell ref="G602:H602"/>
    <mergeCell ref="G603:H603"/>
    <mergeCell ref="G604:H604"/>
    <mergeCell ref="G605:H605"/>
    <mergeCell ref="G594:H594"/>
    <mergeCell ref="G595:H595"/>
    <mergeCell ref="G596:H596"/>
    <mergeCell ref="G597:H597"/>
    <mergeCell ref="G598:H598"/>
    <mergeCell ref="G599:H599"/>
    <mergeCell ref="G588:H588"/>
    <mergeCell ref="G589:H589"/>
    <mergeCell ref="G590:H590"/>
    <mergeCell ref="G591:H591"/>
    <mergeCell ref="G592:H592"/>
    <mergeCell ref="G593:H593"/>
    <mergeCell ref="G582:H582"/>
    <mergeCell ref="G583:H583"/>
    <mergeCell ref="G584:H584"/>
    <mergeCell ref="G585:H585"/>
    <mergeCell ref="G586:H586"/>
    <mergeCell ref="G587:H587"/>
    <mergeCell ref="G576:H576"/>
    <mergeCell ref="G577:H577"/>
    <mergeCell ref="G578:H578"/>
    <mergeCell ref="G579:H579"/>
    <mergeCell ref="G580:H580"/>
    <mergeCell ref="G581:H581"/>
    <mergeCell ref="G570:H570"/>
    <mergeCell ref="G571:H571"/>
    <mergeCell ref="G572:H572"/>
    <mergeCell ref="G573:H573"/>
    <mergeCell ref="G574:H574"/>
    <mergeCell ref="G575:H575"/>
    <mergeCell ref="G564:H564"/>
    <mergeCell ref="G565:H565"/>
    <mergeCell ref="G566:H566"/>
    <mergeCell ref="G567:H567"/>
    <mergeCell ref="G568:H568"/>
    <mergeCell ref="G569:H569"/>
    <mergeCell ref="G558:H558"/>
    <mergeCell ref="G559:H559"/>
    <mergeCell ref="G560:H560"/>
    <mergeCell ref="G561:H561"/>
    <mergeCell ref="G562:H562"/>
    <mergeCell ref="G563:H563"/>
    <mergeCell ref="G552:H552"/>
    <mergeCell ref="G553:H553"/>
    <mergeCell ref="G554:H554"/>
    <mergeCell ref="G555:H555"/>
    <mergeCell ref="G556:H556"/>
    <mergeCell ref="G557:H557"/>
    <mergeCell ref="G546:H546"/>
    <mergeCell ref="G547:H547"/>
    <mergeCell ref="G548:H548"/>
    <mergeCell ref="G549:H549"/>
    <mergeCell ref="G550:H550"/>
    <mergeCell ref="G551:H551"/>
    <mergeCell ref="G540:H540"/>
    <mergeCell ref="G541:H541"/>
    <mergeCell ref="G542:H542"/>
    <mergeCell ref="G543:H543"/>
    <mergeCell ref="G544:H544"/>
    <mergeCell ref="G545:H545"/>
    <mergeCell ref="G534:H534"/>
    <mergeCell ref="G535:H535"/>
    <mergeCell ref="G536:H536"/>
    <mergeCell ref="G537:H537"/>
    <mergeCell ref="G538:H538"/>
    <mergeCell ref="G539:H539"/>
    <mergeCell ref="G528:H528"/>
    <mergeCell ref="G529:H529"/>
    <mergeCell ref="G530:H530"/>
    <mergeCell ref="G531:H531"/>
    <mergeCell ref="G532:H532"/>
    <mergeCell ref="G533:H533"/>
    <mergeCell ref="G522:H522"/>
    <mergeCell ref="G523:H523"/>
    <mergeCell ref="G524:H524"/>
    <mergeCell ref="G525:H525"/>
    <mergeCell ref="G526:H526"/>
    <mergeCell ref="G527:H527"/>
    <mergeCell ref="G516:H516"/>
    <mergeCell ref="G517:H517"/>
    <mergeCell ref="G518:H518"/>
    <mergeCell ref="G519:H519"/>
    <mergeCell ref="G520:H520"/>
    <mergeCell ref="G521:H521"/>
    <mergeCell ref="G510:H510"/>
    <mergeCell ref="G511:H511"/>
    <mergeCell ref="G512:H512"/>
    <mergeCell ref="G513:H513"/>
    <mergeCell ref="G514:H514"/>
    <mergeCell ref="G515:H515"/>
    <mergeCell ref="G504:H504"/>
    <mergeCell ref="G505:H505"/>
    <mergeCell ref="G506:H506"/>
    <mergeCell ref="G507:H507"/>
    <mergeCell ref="G508:H508"/>
    <mergeCell ref="G509:H509"/>
    <mergeCell ref="G498:H498"/>
    <mergeCell ref="G499:H499"/>
    <mergeCell ref="G500:H500"/>
    <mergeCell ref="G501:H501"/>
    <mergeCell ref="G502:H502"/>
    <mergeCell ref="G503:H503"/>
    <mergeCell ref="G492:H492"/>
    <mergeCell ref="G493:H493"/>
    <mergeCell ref="G494:H494"/>
    <mergeCell ref="G495:H495"/>
    <mergeCell ref="G496:H496"/>
    <mergeCell ref="G497:H497"/>
    <mergeCell ref="G486:H486"/>
    <mergeCell ref="G487:H487"/>
    <mergeCell ref="G488:H488"/>
    <mergeCell ref="G489:H489"/>
    <mergeCell ref="G490:H490"/>
    <mergeCell ref="G491:H491"/>
    <mergeCell ref="G480:H480"/>
    <mergeCell ref="G481:H481"/>
    <mergeCell ref="G482:H482"/>
    <mergeCell ref="G483:H483"/>
    <mergeCell ref="G484:H484"/>
    <mergeCell ref="G485:H485"/>
    <mergeCell ref="G474:H474"/>
    <mergeCell ref="G475:H475"/>
    <mergeCell ref="G476:H476"/>
    <mergeCell ref="G477:H477"/>
    <mergeCell ref="G478:H478"/>
    <mergeCell ref="G479:H479"/>
    <mergeCell ref="G468:H468"/>
    <mergeCell ref="G469:H469"/>
    <mergeCell ref="G470:H470"/>
    <mergeCell ref="G471:H471"/>
    <mergeCell ref="G472:H472"/>
    <mergeCell ref="G473:H473"/>
    <mergeCell ref="G462:H462"/>
    <mergeCell ref="G463:H463"/>
    <mergeCell ref="G464:H464"/>
    <mergeCell ref="G465:H465"/>
    <mergeCell ref="G466:H466"/>
    <mergeCell ref="G467:H467"/>
    <mergeCell ref="G456:H456"/>
    <mergeCell ref="G457:H457"/>
    <mergeCell ref="G458:H458"/>
    <mergeCell ref="G459:H459"/>
    <mergeCell ref="G460:H460"/>
    <mergeCell ref="G461:H461"/>
    <mergeCell ref="G450:H450"/>
    <mergeCell ref="G451:H451"/>
    <mergeCell ref="G452:H452"/>
    <mergeCell ref="G453:H453"/>
    <mergeCell ref="G454:H454"/>
    <mergeCell ref="G455:H455"/>
    <mergeCell ref="G444:H444"/>
    <mergeCell ref="G445:H445"/>
    <mergeCell ref="G446:H446"/>
    <mergeCell ref="G447:H447"/>
    <mergeCell ref="G448:H448"/>
    <mergeCell ref="G449:H449"/>
    <mergeCell ref="G438:H438"/>
    <mergeCell ref="G439:H439"/>
    <mergeCell ref="G440:H440"/>
    <mergeCell ref="G441:H441"/>
    <mergeCell ref="G442:H442"/>
    <mergeCell ref="G443:H443"/>
    <mergeCell ref="G432:H432"/>
    <mergeCell ref="G433:H433"/>
    <mergeCell ref="G434:H434"/>
    <mergeCell ref="G435:H435"/>
    <mergeCell ref="G436:H436"/>
    <mergeCell ref="G437:H437"/>
    <mergeCell ref="G426:H426"/>
    <mergeCell ref="G427:H427"/>
    <mergeCell ref="G428:H428"/>
    <mergeCell ref="G429:H429"/>
    <mergeCell ref="G430:H430"/>
    <mergeCell ref="G431:H431"/>
    <mergeCell ref="G420:H420"/>
    <mergeCell ref="G421:H421"/>
    <mergeCell ref="G422:H422"/>
    <mergeCell ref="G423:H423"/>
    <mergeCell ref="G424:H424"/>
    <mergeCell ref="G425:H425"/>
    <mergeCell ref="G414:H414"/>
    <mergeCell ref="G415:H415"/>
    <mergeCell ref="G416:H416"/>
    <mergeCell ref="G417:H417"/>
    <mergeCell ref="G418:H418"/>
    <mergeCell ref="G419:H419"/>
    <mergeCell ref="G408:H408"/>
    <mergeCell ref="G409:H409"/>
    <mergeCell ref="G410:H410"/>
    <mergeCell ref="G411:H411"/>
    <mergeCell ref="G412:H412"/>
    <mergeCell ref="G413:H413"/>
    <mergeCell ref="G402:H402"/>
    <mergeCell ref="G403:H403"/>
    <mergeCell ref="G404:H404"/>
    <mergeCell ref="G405:H405"/>
    <mergeCell ref="G406:H406"/>
    <mergeCell ref="G407:H407"/>
    <mergeCell ref="G396:H396"/>
    <mergeCell ref="G397:H397"/>
    <mergeCell ref="G398:H398"/>
    <mergeCell ref="G399:H399"/>
    <mergeCell ref="G400:H400"/>
    <mergeCell ref="G401:H401"/>
    <mergeCell ref="G390:H390"/>
    <mergeCell ref="G391:H391"/>
    <mergeCell ref="G392:H392"/>
    <mergeCell ref="G393:H393"/>
    <mergeCell ref="G394:H394"/>
    <mergeCell ref="G395:H395"/>
    <mergeCell ref="G384:H384"/>
    <mergeCell ref="G385:H385"/>
    <mergeCell ref="G386:H386"/>
    <mergeCell ref="G387:H387"/>
    <mergeCell ref="G388:H388"/>
    <mergeCell ref="G389:H389"/>
    <mergeCell ref="G378:H378"/>
    <mergeCell ref="G379:H379"/>
    <mergeCell ref="G380:H380"/>
    <mergeCell ref="G381:H381"/>
    <mergeCell ref="G382:H382"/>
    <mergeCell ref="G383:H383"/>
    <mergeCell ref="G372:H372"/>
    <mergeCell ref="G373:H373"/>
    <mergeCell ref="G374:H374"/>
    <mergeCell ref="G375:H375"/>
    <mergeCell ref="G376:H376"/>
    <mergeCell ref="G377:H377"/>
    <mergeCell ref="G366:H366"/>
    <mergeCell ref="G367:H367"/>
    <mergeCell ref="G368:H368"/>
    <mergeCell ref="G369:H369"/>
    <mergeCell ref="G370:H370"/>
    <mergeCell ref="G371:H371"/>
    <mergeCell ref="G360:H360"/>
    <mergeCell ref="G361:H361"/>
    <mergeCell ref="G362:H362"/>
    <mergeCell ref="G363:H363"/>
    <mergeCell ref="G364:H364"/>
    <mergeCell ref="G365:H365"/>
    <mergeCell ref="G354:H354"/>
    <mergeCell ref="G355:H355"/>
    <mergeCell ref="G356:H356"/>
    <mergeCell ref="G357:H357"/>
    <mergeCell ref="G358:H358"/>
    <mergeCell ref="G359:H359"/>
    <mergeCell ref="G348:H348"/>
    <mergeCell ref="G349:H349"/>
    <mergeCell ref="G350:H350"/>
    <mergeCell ref="G351:H351"/>
    <mergeCell ref="G352:H352"/>
    <mergeCell ref="G353:H353"/>
    <mergeCell ref="G342:H342"/>
    <mergeCell ref="G343:H343"/>
    <mergeCell ref="G344:H344"/>
    <mergeCell ref="G345:H345"/>
    <mergeCell ref="G346:H346"/>
    <mergeCell ref="G347:H347"/>
    <mergeCell ref="G336:H336"/>
    <mergeCell ref="G337:H337"/>
    <mergeCell ref="G338:H338"/>
    <mergeCell ref="G339:H339"/>
    <mergeCell ref="G340:H340"/>
    <mergeCell ref="G341:H341"/>
    <mergeCell ref="G330:H330"/>
    <mergeCell ref="G331:H331"/>
    <mergeCell ref="G332:H332"/>
    <mergeCell ref="G333:H333"/>
    <mergeCell ref="G334:H334"/>
    <mergeCell ref="G335:H335"/>
    <mergeCell ref="G324:H324"/>
    <mergeCell ref="G325:H325"/>
    <mergeCell ref="G326:H326"/>
    <mergeCell ref="G327:H327"/>
    <mergeCell ref="G328:H328"/>
    <mergeCell ref="G329:H329"/>
    <mergeCell ref="G318:H318"/>
    <mergeCell ref="G319:H319"/>
    <mergeCell ref="G320:H320"/>
    <mergeCell ref="G321:H321"/>
    <mergeCell ref="G322:H322"/>
    <mergeCell ref="G323:H323"/>
    <mergeCell ref="G312:H312"/>
    <mergeCell ref="G313:H313"/>
    <mergeCell ref="G314:H314"/>
    <mergeCell ref="G315:H315"/>
    <mergeCell ref="G316:H316"/>
    <mergeCell ref="G317:H317"/>
    <mergeCell ref="G306:H306"/>
    <mergeCell ref="G307:H307"/>
    <mergeCell ref="G308:H308"/>
    <mergeCell ref="G309:H309"/>
    <mergeCell ref="G310:H310"/>
    <mergeCell ref="G311:H311"/>
    <mergeCell ref="G300:H300"/>
    <mergeCell ref="G301:H301"/>
    <mergeCell ref="G302:H302"/>
    <mergeCell ref="G303:H303"/>
    <mergeCell ref="G304:H304"/>
    <mergeCell ref="G305:H305"/>
    <mergeCell ref="G294:H294"/>
    <mergeCell ref="G295:H295"/>
    <mergeCell ref="G296:H296"/>
    <mergeCell ref="G297:H297"/>
    <mergeCell ref="G298:H298"/>
    <mergeCell ref="G299:H299"/>
    <mergeCell ref="G288:H288"/>
    <mergeCell ref="G289:H289"/>
    <mergeCell ref="G290:H290"/>
    <mergeCell ref="G291:H291"/>
    <mergeCell ref="G292:H292"/>
    <mergeCell ref="G293:H293"/>
    <mergeCell ref="G282:H282"/>
    <mergeCell ref="G283:H283"/>
    <mergeCell ref="G284:H284"/>
    <mergeCell ref="G285:H285"/>
    <mergeCell ref="G286:H286"/>
    <mergeCell ref="G287:H287"/>
    <mergeCell ref="G276:H276"/>
    <mergeCell ref="G277:H277"/>
    <mergeCell ref="G278:H278"/>
    <mergeCell ref="G279:H279"/>
    <mergeCell ref="G280:H280"/>
    <mergeCell ref="G281:H281"/>
    <mergeCell ref="G270:H270"/>
    <mergeCell ref="G271:H271"/>
    <mergeCell ref="G272:H272"/>
    <mergeCell ref="G273:H273"/>
    <mergeCell ref="G274:H274"/>
    <mergeCell ref="G275:H275"/>
    <mergeCell ref="G264:H264"/>
    <mergeCell ref="G265:H265"/>
    <mergeCell ref="G266:H266"/>
    <mergeCell ref="G267:H267"/>
    <mergeCell ref="G268:H268"/>
    <mergeCell ref="G269:H269"/>
    <mergeCell ref="G258:H258"/>
    <mergeCell ref="G259:H259"/>
    <mergeCell ref="G260:H260"/>
    <mergeCell ref="G261:H261"/>
    <mergeCell ref="G262:H262"/>
    <mergeCell ref="G263:H263"/>
    <mergeCell ref="G252:H252"/>
    <mergeCell ref="G253:H253"/>
    <mergeCell ref="G254:H254"/>
    <mergeCell ref="G255:H255"/>
    <mergeCell ref="G256:H256"/>
    <mergeCell ref="G257:H257"/>
    <mergeCell ref="G246:H246"/>
    <mergeCell ref="G247:H247"/>
    <mergeCell ref="G248:H248"/>
    <mergeCell ref="G249:H249"/>
    <mergeCell ref="G250:H250"/>
    <mergeCell ref="G251:H251"/>
    <mergeCell ref="G240:H240"/>
    <mergeCell ref="G241:H241"/>
    <mergeCell ref="G242:H242"/>
    <mergeCell ref="G243:H243"/>
    <mergeCell ref="G244:H244"/>
    <mergeCell ref="G245:H245"/>
    <mergeCell ref="G234:H234"/>
    <mergeCell ref="G235:H235"/>
    <mergeCell ref="G236:H236"/>
    <mergeCell ref="G237:H237"/>
    <mergeCell ref="G238:H238"/>
    <mergeCell ref="G239:H239"/>
    <mergeCell ref="G228:H228"/>
    <mergeCell ref="G229:H229"/>
    <mergeCell ref="G230:H230"/>
    <mergeCell ref="G231:H231"/>
    <mergeCell ref="G232:H232"/>
    <mergeCell ref="G233:H233"/>
    <mergeCell ref="G222:H222"/>
    <mergeCell ref="G223:H223"/>
    <mergeCell ref="G224:H224"/>
    <mergeCell ref="G225:H225"/>
    <mergeCell ref="G226:H226"/>
    <mergeCell ref="G227:H227"/>
    <mergeCell ref="G216:H216"/>
    <mergeCell ref="G217:H217"/>
    <mergeCell ref="G218:H218"/>
    <mergeCell ref="G219:H219"/>
    <mergeCell ref="G220:H220"/>
    <mergeCell ref="G221:H221"/>
    <mergeCell ref="G210:H210"/>
    <mergeCell ref="G211:H211"/>
    <mergeCell ref="G212:H212"/>
    <mergeCell ref="G213:H213"/>
    <mergeCell ref="G214:H214"/>
    <mergeCell ref="G215:H215"/>
    <mergeCell ref="G204:H204"/>
    <mergeCell ref="G205:H205"/>
    <mergeCell ref="G206:H206"/>
    <mergeCell ref="G207:H207"/>
    <mergeCell ref="G208:H208"/>
    <mergeCell ref="G209:H209"/>
    <mergeCell ref="G198:H198"/>
    <mergeCell ref="G199:H199"/>
    <mergeCell ref="G200:H200"/>
    <mergeCell ref="G201:H201"/>
    <mergeCell ref="G202:H202"/>
    <mergeCell ref="G203:H203"/>
    <mergeCell ref="G192:H192"/>
    <mergeCell ref="G193:H193"/>
    <mergeCell ref="G194:H194"/>
    <mergeCell ref="G195:H195"/>
    <mergeCell ref="G196:H196"/>
    <mergeCell ref="G197:H197"/>
    <mergeCell ref="G186:H186"/>
    <mergeCell ref="G187:H187"/>
    <mergeCell ref="G188:H188"/>
    <mergeCell ref="G189:H189"/>
    <mergeCell ref="G190:H190"/>
    <mergeCell ref="G191:H191"/>
    <mergeCell ref="G180:H180"/>
    <mergeCell ref="G181:H181"/>
    <mergeCell ref="G182:H182"/>
    <mergeCell ref="G183:H183"/>
    <mergeCell ref="G184:H184"/>
    <mergeCell ref="G185:H185"/>
    <mergeCell ref="G174:H174"/>
    <mergeCell ref="G175:H175"/>
    <mergeCell ref="G176:H176"/>
    <mergeCell ref="G177:H177"/>
    <mergeCell ref="G178:H178"/>
    <mergeCell ref="G179:H179"/>
    <mergeCell ref="G168:H168"/>
    <mergeCell ref="G169:H169"/>
    <mergeCell ref="G170:H170"/>
    <mergeCell ref="G171:H171"/>
    <mergeCell ref="G172:H172"/>
    <mergeCell ref="G173:H173"/>
    <mergeCell ref="G162:H162"/>
    <mergeCell ref="G163:H163"/>
    <mergeCell ref="G164:H164"/>
    <mergeCell ref="G165:H165"/>
    <mergeCell ref="G166:H166"/>
    <mergeCell ref="G167:H167"/>
    <mergeCell ref="G156:H156"/>
    <mergeCell ref="G157:H157"/>
    <mergeCell ref="G158:H158"/>
    <mergeCell ref="G159:H159"/>
    <mergeCell ref="G160:H160"/>
    <mergeCell ref="G161:H161"/>
    <mergeCell ref="G150:H150"/>
    <mergeCell ref="G151:H151"/>
    <mergeCell ref="G152:H152"/>
    <mergeCell ref="G153:H153"/>
    <mergeCell ref="G154:H154"/>
    <mergeCell ref="G155:H155"/>
    <mergeCell ref="G144:H144"/>
    <mergeCell ref="G145:H145"/>
    <mergeCell ref="G146:H146"/>
    <mergeCell ref="G147:H147"/>
    <mergeCell ref="G148:H148"/>
    <mergeCell ref="G149:H149"/>
    <mergeCell ref="G138:H138"/>
    <mergeCell ref="G139:H139"/>
    <mergeCell ref="G140:H140"/>
    <mergeCell ref="G141:H141"/>
    <mergeCell ref="G142:H142"/>
    <mergeCell ref="G143:H143"/>
    <mergeCell ref="G132:H132"/>
    <mergeCell ref="G133:H133"/>
    <mergeCell ref="G134:H134"/>
    <mergeCell ref="G135:H135"/>
    <mergeCell ref="G136:H136"/>
    <mergeCell ref="G137:H137"/>
    <mergeCell ref="G126:H126"/>
    <mergeCell ref="G127:H127"/>
    <mergeCell ref="G128:H128"/>
    <mergeCell ref="G129:H129"/>
    <mergeCell ref="G130:H130"/>
    <mergeCell ref="G131:H131"/>
    <mergeCell ref="G120:H120"/>
    <mergeCell ref="G121:H121"/>
    <mergeCell ref="G122:H122"/>
    <mergeCell ref="G123:H123"/>
    <mergeCell ref="G124:H124"/>
    <mergeCell ref="G125:H125"/>
    <mergeCell ref="G114:H114"/>
    <mergeCell ref="G115:H115"/>
    <mergeCell ref="G116:H116"/>
    <mergeCell ref="G117:H117"/>
    <mergeCell ref="G118:H118"/>
    <mergeCell ref="G119:H119"/>
    <mergeCell ref="G108:H108"/>
    <mergeCell ref="G109:H109"/>
    <mergeCell ref="G110:H110"/>
    <mergeCell ref="G111:H111"/>
    <mergeCell ref="G112:H112"/>
    <mergeCell ref="G113:H113"/>
    <mergeCell ref="G102:H102"/>
    <mergeCell ref="G103:H103"/>
    <mergeCell ref="G104:H104"/>
    <mergeCell ref="G105:H105"/>
    <mergeCell ref="G106:H106"/>
    <mergeCell ref="G107:H107"/>
    <mergeCell ref="G96:H96"/>
    <mergeCell ref="G97:H97"/>
    <mergeCell ref="G98:H98"/>
    <mergeCell ref="G99:H99"/>
    <mergeCell ref="G100:H100"/>
    <mergeCell ref="G101:H101"/>
    <mergeCell ref="G90:H90"/>
    <mergeCell ref="G91:H91"/>
    <mergeCell ref="G92:H92"/>
    <mergeCell ref="G93:H93"/>
    <mergeCell ref="G94:H94"/>
    <mergeCell ref="G95:H95"/>
    <mergeCell ref="G84:H84"/>
    <mergeCell ref="G85:H85"/>
    <mergeCell ref="G86:H86"/>
    <mergeCell ref="G87:H87"/>
    <mergeCell ref="G88:H88"/>
    <mergeCell ref="G89:H89"/>
    <mergeCell ref="G78:H78"/>
    <mergeCell ref="G79:H79"/>
    <mergeCell ref="G80:H80"/>
    <mergeCell ref="G81:H81"/>
    <mergeCell ref="G82:H82"/>
    <mergeCell ref="G83:H83"/>
    <mergeCell ref="G72:H72"/>
    <mergeCell ref="G73:H73"/>
    <mergeCell ref="G74:H74"/>
    <mergeCell ref="G75:H75"/>
    <mergeCell ref="G76:H76"/>
    <mergeCell ref="G77:H77"/>
    <mergeCell ref="G66:H66"/>
    <mergeCell ref="G67:H67"/>
    <mergeCell ref="G68:H68"/>
    <mergeCell ref="G69:H69"/>
    <mergeCell ref="G70:H70"/>
    <mergeCell ref="G71:H71"/>
    <mergeCell ref="G60:H60"/>
    <mergeCell ref="G61:H61"/>
    <mergeCell ref="G62:H62"/>
    <mergeCell ref="G63:H63"/>
    <mergeCell ref="G64:H64"/>
    <mergeCell ref="G65:H65"/>
    <mergeCell ref="G54:H54"/>
    <mergeCell ref="G55:H55"/>
    <mergeCell ref="G56:H56"/>
    <mergeCell ref="G57:H57"/>
    <mergeCell ref="G58:H58"/>
    <mergeCell ref="G59:H59"/>
    <mergeCell ref="G48:H48"/>
    <mergeCell ref="G49:H49"/>
    <mergeCell ref="G50:H50"/>
    <mergeCell ref="G51:H51"/>
    <mergeCell ref="G52:H52"/>
    <mergeCell ref="G53:H53"/>
    <mergeCell ref="G43:H43"/>
    <mergeCell ref="G44:H44"/>
    <mergeCell ref="G45:H45"/>
    <mergeCell ref="G46:H46"/>
    <mergeCell ref="G47:H47"/>
    <mergeCell ref="G36:H36"/>
    <mergeCell ref="G37:H37"/>
    <mergeCell ref="G38:H38"/>
    <mergeCell ref="G39:H39"/>
    <mergeCell ref="G40:H40"/>
    <mergeCell ref="G41:H41"/>
    <mergeCell ref="G30:H30"/>
    <mergeCell ref="G31:H31"/>
    <mergeCell ref="G32:H32"/>
    <mergeCell ref="G33:H33"/>
    <mergeCell ref="G34:H34"/>
    <mergeCell ref="G35:H35"/>
    <mergeCell ref="G28:H28"/>
    <mergeCell ref="G29:H29"/>
    <mergeCell ref="B22:C22"/>
    <mergeCell ref="F22:F23"/>
    <mergeCell ref="G22:G23"/>
    <mergeCell ref="H22:H23"/>
    <mergeCell ref="B23:C23"/>
    <mergeCell ref="G25:H25"/>
    <mergeCell ref="F17:H19"/>
    <mergeCell ref="B18:D18"/>
    <mergeCell ref="B19:C19"/>
    <mergeCell ref="B20:C20"/>
    <mergeCell ref="F20:F21"/>
    <mergeCell ref="G20:G21"/>
    <mergeCell ref="H20:H21"/>
    <mergeCell ref="B21:C21"/>
    <mergeCell ref="G42:H42"/>
    <mergeCell ref="B9:C9"/>
    <mergeCell ref="BK9:BL9"/>
    <mergeCell ref="B11:D11"/>
    <mergeCell ref="B12:C12"/>
    <mergeCell ref="B13:C13"/>
    <mergeCell ref="B14:C14"/>
    <mergeCell ref="F14:H16"/>
    <mergeCell ref="B3:H3"/>
    <mergeCell ref="B5:C5"/>
    <mergeCell ref="B6:C6"/>
    <mergeCell ref="B7:C7"/>
    <mergeCell ref="B8:C8"/>
    <mergeCell ref="I25:J26"/>
    <mergeCell ref="K25:L26"/>
    <mergeCell ref="G26:H26"/>
    <mergeCell ref="G27:H27"/>
    <mergeCell ref="B2:H2"/>
  </mergeCells>
  <conditionalFormatting sqref="B9:D9">
    <cfRule type="expression" dxfId="2" priority="3">
      <formula>IF($H$5="Yes","True","False")</formula>
    </cfRule>
  </conditionalFormatting>
  <conditionalFormatting sqref="B27:H1000">
    <cfRule type="expression" dxfId="1" priority="1">
      <formula>$B27=$D$19</formula>
    </cfRule>
    <cfRule type="expression" dxfId="0" priority="2">
      <formula>LEN($B27)</formula>
    </cfRule>
  </conditionalFormatting>
  <dataValidations count="4">
    <dataValidation type="list" allowBlank="1" showErrorMessage="1" sqref="D9" xr:uid="{9CC0F376-4E1C-4EC4-9FA7-78860372A809}">
      <formula1>"Yes,No"</formula1>
    </dataValidation>
    <dataValidation type="list" allowBlank="1" showInputMessage="1" showErrorMessage="1" sqref="D8" xr:uid="{AF28E60D-D804-406E-AACF-A7DB00E44790}">
      <formula1>"Yes, No"</formula1>
    </dataValidation>
    <dataValidation type="list" allowBlank="1" showInputMessage="1" showErrorMessage="1" sqref="D15" xr:uid="{C78C3D05-DBAA-4626-BC6D-DE627CA1F113}">
      <formula1>"Bi weekly,Semi monthly,Monthly,Quarterly,Annually"</formula1>
    </dataValidation>
    <dataValidation type="list" allowBlank="1" showInputMessage="1" showErrorMessage="1" sqref="BM9 D7" xr:uid="{E26A3B44-CB64-4A60-9B6A-5B75AF435B37}">
      <formula1>"Flat, Reducing"</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24</vt:i4>
      </vt:variant>
    </vt:vector>
  </HeadingPairs>
  <TitlesOfParts>
    <vt:vector size="28" baseType="lpstr">
      <vt:lpstr>Loan Amount</vt:lpstr>
      <vt:lpstr>Loan Calculator</vt:lpstr>
      <vt:lpstr>Home Equity Loan Calculator</vt:lpstr>
      <vt:lpstr>R. Amortization</vt:lpstr>
      <vt:lpstr>App_Rate</vt:lpstr>
      <vt:lpstr>Current_Home_Value</vt:lpstr>
      <vt:lpstr>Extra_Annual_Payment</vt:lpstr>
      <vt:lpstr>Extra_Payment</vt:lpstr>
      <vt:lpstr>First_Payment_Date</vt:lpstr>
      <vt:lpstr>Interest_Saving</vt:lpstr>
      <vt:lpstr>Interest_Type</vt:lpstr>
      <vt:lpstr>Last_Payment_Date</vt:lpstr>
      <vt:lpstr>loan_amount</vt:lpstr>
      <vt:lpstr>Loan_Term</vt:lpstr>
      <vt:lpstr>N_Period</vt:lpstr>
      <vt:lpstr>Payment_Freq</vt:lpstr>
      <vt:lpstr>Payment_Per_Period</vt:lpstr>
      <vt:lpstr>'Home Equity Loan Calculator'!Print_Area</vt:lpstr>
      <vt:lpstr>'Loan Amount'!Print_Area</vt:lpstr>
      <vt:lpstr>'Loan Calculator'!Print_Area</vt:lpstr>
      <vt:lpstr>Rate</vt:lpstr>
      <vt:lpstr>Rate_Per_Period</vt:lpstr>
      <vt:lpstr>Rounding</vt:lpstr>
      <vt:lpstr>Tax_Bracket</vt:lpstr>
      <vt:lpstr>Total_Interest</vt:lpstr>
      <vt:lpstr>Total_Num_of_Payment</vt:lpstr>
      <vt:lpstr>Total_Payments</vt:lpstr>
      <vt:lpstr>Total_Principal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 Equity Loan Calculator</dc:title>
  <dc:creator>Sheharyar Shahid</dc:creator>
  <cp:lastModifiedBy>Sheharyar Shahid</cp:lastModifiedBy>
  <cp:lastPrinted>2026-06-01T09:29:23Z</cp:lastPrinted>
  <dcterms:created xsi:type="dcterms:W3CDTF">2015-06-05T18:17:20Z</dcterms:created>
  <dcterms:modified xsi:type="dcterms:W3CDTF">2026-06-01T09:29:35Z</dcterms:modified>
</cp:coreProperties>
</file>