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HP\Desktop\Sheharyar_Shahid\Templates\Final Template For Publishing\Un-published\Single Sheet Templates\Business\Free_Amazon_FBA_Profit_Calculator\"/>
    </mc:Choice>
  </mc:AlternateContent>
  <xr:revisionPtr revIDLastSave="0" documentId="8_{79572CD1-5840-46BB-A227-186B20C3BD5B}" xr6:coauthVersionLast="47" xr6:coauthVersionMax="47" xr10:uidLastSave="{00000000-0000-0000-0000-000000000000}"/>
  <bookViews>
    <workbookView xWindow="28680" yWindow="-120" windowWidth="29040" windowHeight="15840" xr2:uid="{00000000-000D-0000-FFFF-FFFF00000000}"/>
  </bookViews>
  <sheets>
    <sheet name="Settings &amp; Guide" sheetId="1" r:id="rId1"/>
    <sheet name="Main Calculator" sheetId="2" r:id="rId2"/>
    <sheet name="About" sheetId="3" r:id="rId3"/>
  </sheets>
  <definedNames>
    <definedName name="_xlnm.Print_Area" localSheetId="1">'Main Calculator'!$A$1:$K$68</definedName>
    <definedName name="_xlnm.Print_Area" localSheetId="0">'Settings &amp; Guide'!$A$1:$K$70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2" l="1"/>
  <c r="B66" i="2"/>
  <c r="D50" i="2"/>
  <c r="F40" i="2"/>
  <c r="C60" i="2"/>
  <c r="C59" i="2"/>
  <c r="C58" i="2"/>
  <c r="C57" i="2"/>
  <c r="C56" i="2"/>
  <c r="D51" i="2"/>
  <c r="C51" i="2"/>
  <c r="C50" i="2"/>
  <c r="F44" i="2"/>
  <c r="F34" i="2" s="1"/>
  <c r="F41" i="2"/>
  <c r="F39" i="2"/>
  <c r="F38" i="2"/>
  <c r="F37" i="2"/>
  <c r="F36" i="2"/>
  <c r="F35" i="2"/>
  <c r="F33" i="2"/>
  <c r="F32" i="2"/>
  <c r="D68" i="1"/>
  <c r="D67" i="1"/>
  <c r="F45" i="2" l="1"/>
  <c r="J24" i="2" s="1"/>
  <c r="B65" i="2" s="1"/>
  <c r="H17" i="2"/>
  <c r="F42" i="2"/>
  <c r="I17" i="2" l="1"/>
  <c r="J25" i="2"/>
  <c r="J23" i="2"/>
  <c r="J26" i="2" s="1"/>
  <c r="D60" i="2"/>
  <c r="F60" i="2" s="1"/>
  <c r="D59" i="2"/>
  <c r="F59" i="2" s="1"/>
  <c r="D58" i="2"/>
  <c r="F58" i="2" s="1"/>
  <c r="D56" i="2"/>
  <c r="D57" i="2"/>
  <c r="F43" i="2"/>
  <c r="H13" i="2" l="1"/>
  <c r="I13" i="2" s="1"/>
  <c r="B64" i="2" s="1"/>
  <c r="F50" i="2"/>
  <c r="E59" i="2"/>
  <c r="E60" i="2"/>
  <c r="E58" i="2"/>
  <c r="F57" i="2"/>
  <c r="E57" i="2"/>
  <c r="F56" i="2"/>
  <c r="E56" i="2"/>
  <c r="E51" i="2"/>
  <c r="F51" i="2" s="1"/>
  <c r="J13" i="2" l="1"/>
  <c r="D66" i="1" s="1"/>
  <c r="J17" i="2"/>
  <c r="E5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G30" authorId="0" shapeId="0" xr:uid="{F9621D4E-C88C-40AA-8E78-B736B17D01E9}">
      <text>
        <r>
          <rPr>
            <b/>
            <sz val="9"/>
            <color indexed="81"/>
            <rFont val="Tahoma"/>
            <family val="2"/>
          </rPr>
          <t>HP:</t>
        </r>
        <r>
          <rPr>
            <sz val="9"/>
            <color indexed="81"/>
            <rFont val="Tahoma"/>
            <family val="2"/>
          </rPr>
          <t xml:space="preserve">
Editable category examples used by the referral-fee dropdown on the Main Calculator.</t>
        </r>
      </text>
    </comment>
    <comment ref="B31" authorId="0" shapeId="0" xr:uid="{4A80F604-3ED9-4B81-B897-55E97438CE4D}">
      <text>
        <r>
          <rPr>
            <b/>
            <sz val="9"/>
            <color indexed="81"/>
            <rFont val="Tahoma"/>
            <family val="2"/>
          </rPr>
          <t>HP:</t>
        </r>
        <r>
          <rPr>
            <sz val="9"/>
            <color indexed="81"/>
            <rFont val="Tahoma"/>
            <family val="2"/>
          </rPr>
          <t xml:space="preserve">
Net margin at or above this level is described as healthy in the calculator insights.</t>
        </r>
      </text>
    </comment>
    <comment ref="B32" authorId="0" shapeId="0" xr:uid="{4F29349A-2E97-495B-9697-9124AF8A9153}">
      <text>
        <r>
          <rPr>
            <b/>
            <sz val="9"/>
            <color indexed="81"/>
            <rFont val="Tahoma"/>
            <family val="2"/>
          </rPr>
          <t>HP:</t>
        </r>
        <r>
          <rPr>
            <sz val="9"/>
            <color indexed="81"/>
            <rFont val="Tahoma"/>
            <family val="2"/>
          </rPr>
          <t xml:space="preserve">
Net margin below this level may require pricing, sourcing, or fee review.</t>
        </r>
      </text>
    </comment>
    <comment ref="B33" authorId="0" shapeId="0" xr:uid="{105F0F4D-A794-4965-8F61-869D3999C28A}">
      <text>
        <r>
          <rPr>
            <b/>
            <sz val="9"/>
            <color indexed="81"/>
            <rFont val="Tahoma"/>
            <family val="2"/>
          </rPr>
          <t>HP:</t>
        </r>
        <r>
          <rPr>
            <sz val="9"/>
            <color indexed="81"/>
            <rFont val="Tahoma"/>
            <family val="2"/>
          </rPr>
          <t xml:space="preserve">
Product-level ROI at or above this level is treated as healthy for planning purposes.</t>
        </r>
      </text>
    </comment>
    <comment ref="B34" authorId="0" shapeId="0" xr:uid="{1E678D77-4308-4F9B-BF9F-962A89D870AC}">
      <text>
        <r>
          <rPr>
            <b/>
            <sz val="9"/>
            <color indexed="81"/>
            <rFont val="Tahoma"/>
            <family val="2"/>
          </rPr>
          <t>HP:</t>
        </r>
        <r>
          <rPr>
            <sz val="9"/>
            <color indexed="81"/>
            <rFont val="Tahoma"/>
            <family val="2"/>
          </rPr>
          <t xml:space="preserve">
Current monthly subscription fee for the Professional selling plan; update when Amazon pricing changes.</t>
        </r>
      </text>
    </comment>
    <comment ref="B35" authorId="0" shapeId="0" xr:uid="{59BBDFF5-583D-459C-9A0F-0590A078464E}">
      <text>
        <r>
          <rPr>
            <b/>
            <sz val="9"/>
            <color indexed="81"/>
            <rFont val="Tahoma"/>
            <family val="2"/>
          </rPr>
          <t>HP:</t>
        </r>
        <r>
          <rPr>
            <sz val="9"/>
            <color indexed="81"/>
            <rFont val="Tahoma"/>
            <family val="2"/>
          </rPr>
          <t xml:space="preserve">
Current per-item fee for the Individual selling plan; update when Amazon pricing changes.</t>
        </r>
      </text>
    </comment>
    <comment ref="G35" authorId="0" shapeId="0" xr:uid="{750734D4-F047-4926-9DC5-20C58CDCE9CA}">
      <text>
        <r>
          <rPr>
            <b/>
            <sz val="9"/>
            <color indexed="81"/>
            <rFont val="Tahoma"/>
            <family val="2"/>
          </rPr>
          <t>HP:</t>
        </r>
        <r>
          <rPr>
            <sz val="9"/>
            <color indexed="81"/>
            <rFont val="Tahoma"/>
            <family val="2"/>
          </rPr>
          <t xml:space="preserve">
Editable fulfillment-fee examples used by the fulfillment dropdown on the Main Calculator.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H12" authorId="0" shapeId="0" xr:uid="{BD5FDC04-1CF3-4DE7-94DE-F958506A28A4}">
      <text>
        <r>
          <rPr>
            <b/>
            <sz val="9"/>
            <color indexed="81"/>
            <rFont val="Tahoma"/>
            <family val="2"/>
          </rPr>
          <t>HP:</t>
        </r>
        <r>
          <rPr>
            <sz val="9"/>
            <color indexed="81"/>
            <rFont val="Tahoma"/>
            <family val="2"/>
          </rPr>
          <t xml:space="preserve">
Selling price less all included per-unit costs and fees.</t>
        </r>
      </text>
    </comment>
    <comment ref="I12" authorId="0" shapeId="0" xr:uid="{35466B2B-1BCA-4C71-BF72-2686523BF1C9}">
      <text>
        <r>
          <rPr>
            <b/>
            <sz val="9"/>
            <color indexed="81"/>
            <rFont val="Tahoma"/>
            <family val="2"/>
          </rPr>
          <t>HP:</t>
        </r>
        <r>
          <rPr>
            <sz val="9"/>
            <color indexed="81"/>
            <rFont val="Tahoma"/>
            <family val="2"/>
          </rPr>
          <t xml:space="preserve">
Net profit divided by selling price.</t>
        </r>
      </text>
    </comment>
    <comment ref="J12" authorId="0" shapeId="0" xr:uid="{8517EE6D-E1B7-4EBA-B116-82E2C1610400}">
      <text>
        <r>
          <rPr>
            <b/>
            <sz val="9"/>
            <color indexed="81"/>
            <rFont val="Tahoma"/>
            <family val="2"/>
          </rPr>
          <t>HP:</t>
        </r>
        <r>
          <rPr>
            <sz val="9"/>
            <color indexed="81"/>
            <rFont val="Tahoma"/>
            <family val="2"/>
          </rPr>
          <t xml:space="preserve">
Net profit divided by item cost plus inbound shipping; this is a product-level planning return.</t>
        </r>
      </text>
    </comment>
    <comment ref="B13" authorId="0" shapeId="0" xr:uid="{75991EDC-F633-4449-BBB6-5779FF3AE0D1}">
      <text>
        <r>
          <rPr>
            <b/>
            <sz val="9"/>
            <color indexed="81"/>
            <rFont val="Tahoma"/>
            <family val="2"/>
          </rPr>
          <t>HP:</t>
        </r>
        <r>
          <rPr>
            <sz val="9"/>
            <color indexed="81"/>
            <rFont val="Tahoma"/>
            <family val="2"/>
          </rPr>
          <t xml:space="preserve">
Cost of goods sold per unit: the product purchase or manufacturing cost before Amazon fees and shipping.</t>
        </r>
      </text>
    </comment>
    <comment ref="B15" authorId="0" shapeId="0" xr:uid="{6AF6FF38-2E21-437A-9CA2-696E1171E86E}">
      <text>
        <r>
          <rPr>
            <b/>
            <sz val="9"/>
            <color indexed="81"/>
            <rFont val="Tahoma"/>
            <family val="2"/>
          </rPr>
          <t>HP:</t>
        </r>
        <r>
          <rPr>
            <sz val="9"/>
            <color indexed="81"/>
            <rFont val="Tahoma"/>
            <family val="2"/>
          </rPr>
          <t xml:space="preserve">
Select the referral-fee preset for the product category. Choose Custom to use the rate entered below.</t>
        </r>
      </text>
    </comment>
    <comment ref="B17" authorId="0" shapeId="0" xr:uid="{AC7EDC07-C0AA-4700-9F68-35BAF9170238}">
      <text>
        <r>
          <rPr>
            <b/>
            <sz val="9"/>
            <color indexed="81"/>
            <rFont val="Tahoma"/>
            <family val="2"/>
          </rPr>
          <t>HP:</t>
        </r>
        <r>
          <rPr>
            <sz val="9"/>
            <color indexed="81"/>
            <rFont val="Tahoma"/>
            <family val="2"/>
          </rPr>
          <t xml:space="preserve">
Select the fulfillment-fee example that best matches the product. Verify the current Amazon fee for the exact size and weight.</t>
        </r>
      </text>
    </comment>
    <comment ref="B19" authorId="0" shapeId="0" xr:uid="{F8A810A1-02AD-48AC-B150-C779F4A73E19}">
      <text>
        <r>
          <rPr>
            <b/>
            <sz val="9"/>
            <color indexed="81"/>
            <rFont val="Tahoma"/>
            <family val="2"/>
          </rPr>
          <t>HP:</t>
        </r>
        <r>
          <rPr>
            <sz val="9"/>
            <color indexed="81"/>
            <rFont val="Tahoma"/>
            <family val="2"/>
          </rPr>
          <t xml:space="preserve">
Estimated Amazon storage cost per unit for the expected holding period.</t>
        </r>
      </text>
    </comment>
    <comment ref="B21" authorId="0" shapeId="0" xr:uid="{0793BAE2-5789-497A-B53F-69EA5BF799CC}">
      <text>
        <r>
          <rPr>
            <b/>
            <sz val="9"/>
            <color indexed="81"/>
            <rFont val="Tahoma"/>
            <family val="2"/>
          </rPr>
          <t>HP:</t>
        </r>
        <r>
          <rPr>
            <sz val="9"/>
            <color indexed="81"/>
            <rFont val="Tahoma"/>
            <family val="2"/>
          </rPr>
          <t xml:space="preserve">
Advertising spend as a percentage of selling price, such as 10% for a 10% advertising cost ratio.</t>
        </r>
      </text>
    </comment>
    <comment ref="B22" authorId="0" shapeId="0" xr:uid="{36DDD044-B2F8-4130-920C-7BADBE954691}">
      <text>
        <r>
          <rPr>
            <b/>
            <sz val="9"/>
            <color indexed="81"/>
            <rFont val="Tahoma"/>
            <family val="2"/>
          </rPr>
          <t>HP:</t>
        </r>
        <r>
          <rPr>
            <sz val="9"/>
            <color indexed="81"/>
            <rFont val="Tahoma"/>
            <family val="2"/>
          </rPr>
          <t xml:space="preserve">
Expected returns, refunds, or other sales-linked costs as a percentage of selling price.</t>
        </r>
      </text>
    </comment>
    <comment ref="H23" authorId="0" shapeId="0" xr:uid="{94CBD372-1D42-4B14-9DDA-6D60FBB85F3E}">
      <text>
        <r>
          <rPr>
            <b/>
            <sz val="9"/>
            <color indexed="81"/>
            <rFont val="Tahoma"/>
            <family val="2"/>
          </rPr>
          <t>HP:</t>
        </r>
        <r>
          <rPr>
            <sz val="9"/>
            <color indexed="81"/>
            <rFont val="Tahoma"/>
            <family val="2"/>
          </rPr>
          <t xml:space="preserve">
Estimated minimum selling price at which per-unit net profit equals zero.</t>
        </r>
      </text>
    </comment>
    <comment ref="B24" authorId="0" shapeId="0" xr:uid="{04CC7F9C-6673-4F5B-BC95-CB9621350715}">
      <text>
        <r>
          <rPr>
            <b/>
            <sz val="9"/>
            <color indexed="81"/>
            <rFont val="Tahoma"/>
            <family val="2"/>
          </rPr>
          <t>HP:</t>
        </r>
        <r>
          <rPr>
            <sz val="9"/>
            <color indexed="81"/>
            <rFont val="Tahoma"/>
            <family val="2"/>
          </rPr>
          <t xml:space="preserve">
Excluded applies no selling-plan fee; Professional allocates the monthly fee across units; Individual applies a per-item fee.</t>
        </r>
      </text>
    </comment>
    <comment ref="H24" authorId="0" shapeId="0" xr:uid="{B18E28B2-CED2-466E-8DAA-FD52F89E64AC}">
      <text>
        <r>
          <rPr>
            <b/>
            <sz val="9"/>
            <color indexed="81"/>
            <rFont val="Tahoma"/>
            <family val="2"/>
          </rPr>
          <t>HP:</t>
        </r>
        <r>
          <rPr>
            <sz val="9"/>
            <color indexed="81"/>
            <rFont val="Tahoma"/>
            <family val="2"/>
          </rPr>
          <t xml:space="preserve">
Estimated selling price needed to achieve the target net margin.</t>
        </r>
      </text>
    </comment>
    <comment ref="B25" authorId="0" shapeId="0" xr:uid="{BB3511C6-A0D2-4811-9CE7-A2DA20ADA855}">
      <text>
        <r>
          <rPr>
            <b/>
            <sz val="9"/>
            <color indexed="81"/>
            <rFont val="Tahoma"/>
            <family val="2"/>
          </rPr>
          <t>HP:</t>
        </r>
        <r>
          <rPr>
            <sz val="9"/>
            <color indexed="81"/>
            <rFont val="Tahoma"/>
            <family val="2"/>
          </rPr>
          <t xml:space="preserve">
Expected units sold per month. This drives monthly profit and the Professional plan fee per unit.</t>
        </r>
      </text>
    </comment>
    <comment ref="H25" authorId="0" shapeId="0" xr:uid="{A15F159B-F0A4-4D31-9EC0-7DBA7DBA5679}">
      <text>
        <r>
          <rPr>
            <b/>
            <sz val="9"/>
            <color indexed="81"/>
            <rFont val="Tahoma"/>
            <family val="2"/>
          </rPr>
          <t>HP:</t>
        </r>
        <r>
          <rPr>
            <sz val="9"/>
            <color indexed="81"/>
            <rFont val="Tahoma"/>
            <family val="2"/>
          </rPr>
          <t xml:space="preserve">
Estimated selling price needed to achieve the target product-level ROI.</t>
        </r>
      </text>
    </comment>
    <comment ref="B26" authorId="0" shapeId="0" xr:uid="{35FA58F2-7BA0-4AB1-9251-8EAAC45E1BAB}">
      <text>
        <r>
          <rPr>
            <b/>
            <sz val="9"/>
            <color indexed="81"/>
            <rFont val="Tahoma"/>
            <family val="2"/>
          </rPr>
          <t>HP:</t>
        </r>
        <r>
          <rPr>
            <sz val="9"/>
            <color indexed="81"/>
            <rFont val="Tahoma"/>
            <family val="2"/>
          </rPr>
          <t xml:space="preserve">
Desired net profit as a percentage of selling price.</t>
        </r>
      </text>
    </comment>
    <comment ref="B27" authorId="0" shapeId="0" xr:uid="{B89F2F75-CE89-4A6B-9F09-C3F33CCC5499}">
      <text>
        <r>
          <rPr>
            <b/>
            <sz val="9"/>
            <color indexed="81"/>
            <rFont val="Tahoma"/>
            <family val="2"/>
          </rPr>
          <t>HP:</t>
        </r>
        <r>
          <rPr>
            <sz val="9"/>
            <color indexed="81"/>
            <rFont val="Tahoma"/>
            <family val="2"/>
          </rPr>
          <t xml:space="preserve">
Desired product-level return: net profit divided by item cost plus inbound shipping.</t>
        </r>
      </text>
    </comment>
    <comment ref="H27" authorId="0" shapeId="0" xr:uid="{3CE8E78E-4963-4BAA-86B3-1A989EA11948}">
      <text>
        <r>
          <rPr>
            <b/>
            <sz val="9"/>
            <color indexed="81"/>
            <rFont val="Tahoma"/>
            <family val="2"/>
          </rPr>
          <t>HP:</t>
        </r>
        <r>
          <rPr>
            <sz val="9"/>
            <color indexed="81"/>
            <rFont val="Tahoma"/>
            <family val="2"/>
          </rPr>
          <t xml:space="preserve">
Approximate monthly units where the Professional monthly fee becomes lower than the Individual per-item fee.</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<sst xmlns="http://schemas.openxmlformats.org/spreadsheetml/2006/main" count="240" uniqueCount="210">
  <si>
    <t>WORKBOOK INTRODUCTION</t>
  </si>
  <si>
    <t>Calculator</t>
  </si>
  <si>
    <t>Amazon FBA Profit Calculator</t>
  </si>
  <si>
    <t>Purpose</t>
  </si>
  <si>
    <t>Estimate per-unit FBA profit, margin, ROI, Amazon fees, break-even price, target price, and monthly economics.</t>
  </si>
  <si>
    <t>Version</t>
  </si>
  <si>
    <t>Free Website Version v1.0 — advanced offline spreadsheet edition</t>
  </si>
  <si>
    <t>Primary use</t>
  </si>
  <si>
    <t>Pre-listing, sourcing, pricing, and unit-economics planning for Amazon FBA products.</t>
  </si>
  <si>
    <t>Important</t>
  </si>
  <si>
    <t>Amazon fees can change. Review the source links below and update the editable assumptions when needed.</t>
  </si>
  <si>
    <t>QUICK START</t>
  </si>
  <si>
    <t>1. Review editable fee assumptions and profitability thresholds on this sheet.</t>
  </si>
  <si>
    <t>2. Open Main Calculator and replace the yellow sample inputs with your product data.</t>
  </si>
  <si>
    <t>3. Choose referral and fulfillment presets, or use Custom and enter your own current fees.</t>
  </si>
  <si>
    <t>4. Review Net Profit, Net Margin, ROI, Total Cost, Amazon Fees, and Monthly Profit.</t>
  </si>
  <si>
    <t>5. Use break-even and target-price outputs to set a minimum viable selling price.</t>
  </si>
  <si>
    <t>6. Compare Professional vs Individual selling-plan economics and review price sensitivity.</t>
  </si>
  <si>
    <t>7. Re-check Amazon’s current fee schedule before making sourcing or pricing decisions.</t>
  </si>
  <si>
    <t>User Input</t>
  </si>
  <si>
    <t>Editable assumptions or product inputs</t>
  </si>
  <si>
    <t>Formula / Output</t>
  </si>
  <si>
    <t>Calculated automatically</t>
  </si>
  <si>
    <t>Analysis / Insight</t>
  </si>
  <si>
    <t>Interpretation, scenario, or sensitivity area</t>
  </si>
  <si>
    <t>Good / Positive</t>
  </si>
  <si>
    <t>Meets healthy threshold</t>
  </si>
  <si>
    <t>Attention / Warning</t>
  </si>
  <si>
    <t>Below preferred threshold or needs review</t>
  </si>
  <si>
    <t>Error / Invalid</t>
  </si>
  <si>
    <t>Loss, impossible input, or invalid combination</t>
  </si>
  <si>
    <t>Neutral / No Data</t>
  </si>
  <si>
    <t>No conclusion or excluded item</t>
  </si>
  <si>
    <t>CONFIGURATION</t>
  </si>
  <si>
    <t>DROPDOWN SOURCES &amp; EDITABLE PRESETS</t>
  </si>
  <si>
    <t>Setting</t>
  </si>
  <si>
    <t>Value</t>
  </si>
  <si>
    <t>Rate</t>
  </si>
  <si>
    <t>Fulfillment Preset</t>
  </si>
  <si>
    <t>Fee / unit</t>
  </si>
  <si>
    <t>Healthy margin threshold</t>
  </si>
  <si>
    <t>Standard (15%)</t>
  </si>
  <si>
    <t>Small (&lt;1 lb: $3.22)</t>
  </si>
  <si>
    <t>Warning margin threshold</t>
  </si>
  <si>
    <t>Consumer Electronics (8%)</t>
  </si>
  <si>
    <t>Standard ($4.75)</t>
  </si>
  <si>
    <t>Healthy ROI threshold</t>
  </si>
  <si>
    <t>Custom</t>
  </si>
  <si>
    <t>Large ($6.50)</t>
  </si>
  <si>
    <t>Professional plan monthly fee</t>
  </si>
  <si>
    <t>Individual plan per-item fee</t>
  </si>
  <si>
    <t>Default target margin</t>
  </si>
  <si>
    <t>Seller Plan</t>
  </si>
  <si>
    <t>Allocation logic</t>
  </si>
  <si>
    <t>Default target ROI</t>
  </si>
  <si>
    <t>Excluded</t>
  </si>
  <si>
    <t>No plan fee included</t>
  </si>
  <si>
    <t>Default expected units / month</t>
  </si>
  <si>
    <t>Professional</t>
  </si>
  <si>
    <t>Monthly fee ÷ units</t>
  </si>
  <si>
    <t>Individual</t>
  </si>
  <si>
    <t>Per-item fee</t>
  </si>
  <si>
    <t>FORMULA &amp; METHOD REFERENCE</t>
  </si>
  <si>
    <t>Net Profit</t>
  </si>
  <si>
    <t>Selling Price − COGS − Inbound Shipping − Referral Fee − Fulfillment Fee − Storage − Other Included Costs</t>
  </si>
  <si>
    <t>Net Margin</t>
  </si>
  <si>
    <t>Net Profit ÷ Selling Price</t>
  </si>
  <si>
    <t>ROI</t>
  </si>
  <si>
    <t>Net Profit ÷ (COGS + Inbound Shipping), matching the live calculator’s invested-capital definition</t>
  </si>
  <si>
    <t>Referral Fee</t>
  </si>
  <si>
    <t>Selling Price × Effective Referral Rate</t>
  </si>
  <si>
    <t>Break-even Price</t>
  </si>
  <si>
    <t>Fixed per-unit costs ÷ (1 − Referral % − Ads % − Returns/Other %)</t>
  </si>
  <si>
    <t>Target Margin Price</t>
  </si>
  <si>
    <t>Fixed per-unit costs ÷ (1 − variable % costs − target margin %)</t>
  </si>
  <si>
    <t>Target ROI Price</t>
  </si>
  <si>
    <t>(Fixed per-unit costs + target ROI × upfront inventory cost) ÷ (1 − variable % costs)</t>
  </si>
  <si>
    <t>Professional Plan Allocation</t>
  </si>
  <si>
    <t>Monthly professional plan fee ÷ expected units sold</t>
  </si>
  <si>
    <t>Individual Plan Allocation</t>
  </si>
  <si>
    <t>Per-item selling-plan fee</t>
  </si>
  <si>
    <t>TOPIC NOTES, SOURCES &amp; LIMITATIONS</t>
  </si>
  <si>
    <t>Live calculator</t>
  </si>
  <si>
    <t>https://dothecalculation.com/calculators/amazon-fba-profit-calculator</t>
  </si>
  <si>
    <t>https://sell.amazon.com/pricing</t>
  </si>
  <si>
    <t>Amazon FBA fee guide</t>
  </si>
  <si>
    <t>https://sell.amazon.com/blog/fba-fees-guide</t>
  </si>
  <si>
    <t>Amazon FBA overview</t>
  </si>
  <si>
    <t>https://sell.amazon.com/fulfillment-by-amazon</t>
  </si>
  <si>
    <t>Fee behavior</t>
  </si>
  <si>
    <t>Referral fees vary by product category; FBA fulfillment costs depend on product characteristics; storage varies with occupied space and season.</t>
  </si>
  <si>
    <t>Planning note</t>
  </si>
  <si>
    <t>Advertising, returns, prep, aged inventory, inbound placement, disposal/removal, and other optional costs can materially change true profitability.</t>
  </si>
  <si>
    <t>Disclaimer</t>
  </si>
  <si>
    <t>Results are estimates for business planning and are not financial, tax, legal, or investment advice. Verify current Amazon fees and your own costs.</t>
  </si>
  <si>
    <t>INTERNAL QUALITY CONTROL</t>
  </si>
  <si>
    <t>Check</t>
  </si>
  <si>
    <t>Status</t>
  </si>
  <si>
    <t>Threshold consistency</t>
  </si>
  <si>
    <t>Warning margin must not exceed healthy margin.</t>
  </si>
  <si>
    <t>Preset validation</t>
  </si>
  <si>
    <t>Referral and fulfillment presets must be non-negative.</t>
  </si>
  <si>
    <t>Do The Calculation | Amazon FBA Profit Calculator | dothecalculation.com</t>
  </si>
  <si>
    <t>Estimate true FBA unit economics, break-even pricing, target pricing, and monthly profit before sourcing inventory.</t>
  </si>
  <si>
    <t>PRODUCT &amp; FEE INPUTS</t>
  </si>
  <si>
    <t>KEY RESULTS</t>
  </si>
  <si>
    <t>Selling price</t>
  </si>
  <si>
    <t>$ / unit</t>
  </si>
  <si>
    <t>Item cost (COGS)</t>
  </si>
  <si>
    <t>Shipping to warehouse</t>
  </si>
  <si>
    <t>Referral fee preset</t>
  </si>
  <si>
    <t>preset</t>
  </si>
  <si>
    <t>Custom referral fee rate</t>
  </si>
  <si>
    <t>% if Custom</t>
  </si>
  <si>
    <t>Total Amazon Fees</t>
  </si>
  <si>
    <t>Total Cost / Unit</t>
  </si>
  <si>
    <t>Monthly Profit</t>
  </si>
  <si>
    <t>Fulfillment size preset</t>
  </si>
  <si>
    <t>Custom fulfillment fee</t>
  </si>
  <si>
    <t>$ if Custom</t>
  </si>
  <si>
    <t>Monthly storage fee</t>
  </si>
  <si>
    <t>Prep &amp; labeling fee</t>
  </si>
  <si>
    <t>PRICING DECISION SUPPORT</t>
  </si>
  <si>
    <t>Advertising cost</t>
  </si>
  <si>
    <t>% of sales</t>
  </si>
  <si>
    <t>Break-even selling price</t>
  </si>
  <si>
    <t>Returns / other allowance</t>
  </si>
  <si>
    <t>Price for target margin</t>
  </si>
  <si>
    <t>Other per-unit costs</t>
  </si>
  <si>
    <t>Price for target ROI</t>
  </si>
  <si>
    <t>Seller plan</t>
  </si>
  <si>
    <t>fee allocation</t>
  </si>
  <si>
    <t>Current price cushion vs break-even</t>
  </si>
  <si>
    <t>Expected units / month</t>
  </si>
  <si>
    <t>units</t>
  </si>
  <si>
    <t>Fee-only plan break-even volume</t>
  </si>
  <si>
    <t>Target net margin</t>
  </si>
  <si>
    <t>target %</t>
  </si>
  <si>
    <t>Target ROI</t>
  </si>
  <si>
    <t>Sample values are included for demonstration. Replace yellow input cells with your own values. Optional advanced costs default to zero so the sample reconciles to the live calculator.</t>
  </si>
  <si>
    <t>DETAILED UNIT COST BREAKDOWN</t>
  </si>
  <si>
    <t>Component</t>
  </si>
  <si>
    <t>Basis</t>
  </si>
  <si>
    <t>Amount</t>
  </si>
  <si>
    <t>Item Cost</t>
  </si>
  <si>
    <t>Input</t>
  </si>
  <si>
    <t>Inbound Shipping</t>
  </si>
  <si>
    <t>Selling Price × effective referral rate</t>
  </si>
  <si>
    <t>FBA Fulfillment</t>
  </si>
  <si>
    <t>Preset or custom fee</t>
  </si>
  <si>
    <t>Storage</t>
  </si>
  <si>
    <t>Prep &amp; Labeling</t>
  </si>
  <si>
    <t>Advertising</t>
  </si>
  <si>
    <t>Selling Price × advertising %</t>
  </si>
  <si>
    <t>Returns / Other</t>
  </si>
  <si>
    <t>Selling Price × allowance %</t>
  </si>
  <si>
    <t>Seller Plan Allocation</t>
  </si>
  <si>
    <t>Excluded / monthly allocation / per-item</t>
  </si>
  <si>
    <t>Other Per-Unit Costs</t>
  </si>
  <si>
    <t>TOTAL COST</t>
  </si>
  <si>
    <t>Sum of all included costs</t>
  </si>
  <si>
    <t>NET PROFIT</t>
  </si>
  <si>
    <t>Selling Price − Total Cost</t>
  </si>
  <si>
    <t>Effective Referral Rate</t>
  </si>
  <si>
    <t>Preset or custom rate</t>
  </si>
  <si>
    <t>Fixed Cost Before % Fees</t>
  </si>
  <si>
    <t>Costs independent of selling price</t>
  </si>
  <si>
    <t>SELLER PLAN COMPARISON</t>
  </si>
  <si>
    <t>Plan</t>
  </si>
  <si>
    <t>Fee / Month</t>
  </si>
  <si>
    <t>Fee / Unit</t>
  </si>
  <si>
    <t>Profit / Unit</t>
  </si>
  <si>
    <t>PRICE SENSITIVITY</t>
  </si>
  <si>
    <t>Price Change</t>
  </si>
  <si>
    <t>Selling Price</t>
  </si>
  <si>
    <t>DYNAMIC INSIGHTS &amp; INTERPRETATION</t>
  </si>
  <si>
    <r>
      <t xml:space="preserve">AMAZON FBA PROFIT CALCULATOR - </t>
    </r>
    <r>
      <rPr>
        <sz val="24"/>
        <color rgb="FF0066FF"/>
        <rFont val="Century Gothic"/>
        <family val="2"/>
      </rPr>
      <t>SETTINGS &amp; GUIDE.</t>
    </r>
  </si>
  <si>
    <r>
      <t xml:space="preserve">Free Website Version v1.0 </t>
    </r>
    <r>
      <rPr>
        <sz val="10"/>
        <color rgb="FF0066FF"/>
        <rFont val="Century Gothic"/>
        <family val="2"/>
      </rPr>
      <t>|</t>
    </r>
    <r>
      <rPr>
        <b/>
        <sz val="10"/>
        <color rgb="FF0066FF"/>
        <rFont val="Century Gothic"/>
        <family val="2"/>
      </rPr>
      <t xml:space="preserve"> </t>
    </r>
    <r>
      <rPr>
        <sz val="10"/>
        <color rgb="FF0066FF"/>
        <rFont val="Century Gothic"/>
        <family val="2"/>
      </rPr>
      <t>Offline/customizable edition | Do The Calculation | dothecalculation.com</t>
    </r>
  </si>
  <si>
    <t>COLOR LEGEND</t>
  </si>
  <si>
    <t>ROI here follows the live calculator’s definition—profit divided by COGS plus inbound shipping. This is a product-level planning metric and does not represent a full business return after overhead, taxes, or financing.</t>
  </si>
  <si>
    <t xml:space="preserve">Interpretation note: </t>
  </si>
  <si>
    <t>ABOUT THIS TEMPLATE.</t>
  </si>
  <si>
    <t>Brand, usage, copyright, and disclaimer.</t>
  </si>
  <si>
    <t>Template name</t>
  </si>
  <si>
    <t>Free Website Version v1.0</t>
  </si>
  <si>
    <t>Brand</t>
  </si>
  <si>
    <t>Do The Calculation</t>
  </si>
  <si>
    <t>Website</t>
  </si>
  <si>
    <t>dothecalculation.com</t>
  </si>
  <si>
    <t>Product</t>
  </si>
  <si>
    <t>Format</t>
  </si>
  <si>
    <t>Microsoft Excel workbook without VBA/macros</t>
  </si>
  <si>
    <t>Compatibility</t>
  </si>
  <si>
    <t>Excel and reasonable Google Sheets compatibility</t>
  </si>
  <si>
    <t>Usage note: This free website version is designed for Amazon FBA sellers evaluating a product’s per-unit profit, margin, ROI, and pricing before sourcing or listing it. You may edit the presets and sample data for your own product’s numbers.</t>
  </si>
  <si>
    <t>Disclaimer: This spreadsheet template is provided for general planning and informational purposes only. It does not constitute financial, legal, tax, investment, or professional advice. Users should review their own financial situation and consult a qualified professional where necessary.</t>
  </si>
  <si>
    <t>Redistribution note: Unauthorized resale or redistribution of this template file is not allowed.</t>
  </si>
  <si>
    <t>Copyright © 2026 Do The Calculation. All rights reserved.</t>
  </si>
  <si>
    <t xml:space="preserve">AMAZON FBA PROFIT CALCULATOR </t>
  </si>
  <si>
    <t>AMAZON FBA PROFIT CALCULATOR.</t>
  </si>
  <si>
    <t>PROFIT PER UNIT BY PRICE CHANGE</t>
  </si>
  <si>
    <t>Preset assumptions</t>
  </si>
  <si>
    <t>The live Do The Calculation page uses 15% Standard / 8% Electronics referral presets and $3.22 / $4.75 / $6.50 fulfillment examples.</t>
  </si>
  <si>
    <t>These are editable planning assumptions, not a substitute for Amazon’s current fee preview.</t>
  </si>
  <si>
    <t>Referral Fee Preset</t>
  </si>
  <si>
    <t>Amazon selling plan pricing</t>
  </si>
  <si>
    <t>Core calculation reconciliation</t>
  </si>
  <si>
    <t>Confirms total cost, net profit, net margin, and ROI reconcile to the active inputs.</t>
  </si>
  <si>
    <t>&lt;- Press Tab to add new row.</t>
  </si>
  <si>
    <t>PER UNIT COST BREAKDOWN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</si>
</sst>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Red]\(\$#,##0.00\);\-"/>
    <numFmt numFmtId="166" formatCode="0;[Red]\(0\);\-"/>
    <numFmt numFmtId="167" formatCode="0.0%;[Red]\(0.0%\);\-"/>
    <numFmt numFmtId="168" formatCode="0\ &quot;units&quot;"/>
    <numFmt numFmtId="169" formatCode="\+0%;[Red]\-0%;\-"/>
  </numFmts>
  <fonts count="28">
    <font>
      <sz val="11"/>
      <name val="Carlito"/>
    </font>
    <font>
      <b/>
      <sz val="10"/>
      <color rgb="FF000000"/>
      <name val="Century Gothic"/>
      <family val="2"/>
    </font>
    <font>
      <sz val="10"/>
      <color rgb="FF000000"/>
      <name val="Century Gothic"/>
      <family val="2"/>
    </font>
    <font>
      <b/>
      <sz val="10"/>
      <color rgb="FF464632"/>
      <name val="Century Gothic"/>
      <family val="2"/>
    </font>
    <font>
      <sz val="10"/>
      <name val="Century Gothic"/>
      <family val="2"/>
    </font>
    <font>
      <b/>
      <sz val="10"/>
      <color rgb="FFFFFFFF"/>
      <name val="Century Gothic"/>
      <family val="2"/>
    </font>
    <font>
      <sz val="10"/>
      <color theme="1"/>
      <name val="Century Gothic"/>
      <family val="2"/>
    </font>
    <font>
      <b/>
      <sz val="10"/>
      <color theme="1"/>
      <name val="Century Gothic"/>
      <family val="2"/>
    </font>
    <font>
      <b/>
      <sz val="24"/>
      <color theme="1"/>
      <name val="Century Gothic"/>
      <family val="2"/>
    </font>
    <font>
      <sz val="24"/>
      <color rgb="FF0066FF"/>
      <name val="Century Gothic"/>
      <family val="2"/>
    </font>
    <font>
      <b/>
      <sz val="10"/>
      <color rgb="FF0066FF"/>
      <name val="Century Gothic"/>
      <family val="2"/>
    </font>
    <font>
      <b/>
      <sz val="14"/>
      <color theme="1"/>
      <name val="Century Gothic"/>
      <family val="2"/>
    </font>
    <font>
      <u/>
      <sz val="11"/>
      <color theme="10"/>
      <name val="Carlito"/>
    </font>
    <font>
      <b/>
      <sz val="11"/>
      <color theme="0"/>
      <name val="Century Gothic"/>
      <family val="2"/>
    </font>
    <font>
      <sz val="10"/>
      <color rgb="FF0066FF"/>
      <name val="Century Gothic"/>
      <family val="2"/>
    </font>
    <font>
      <sz val="11"/>
      <color rgb="FF464632"/>
      <name val="Century Gothic"/>
      <family val="2"/>
    </font>
    <font>
      <sz val="10"/>
      <color theme="10"/>
      <name val="Century Gothic"/>
      <family val="2"/>
    </font>
    <font>
      <sz val="11"/>
      <color theme="1"/>
      <name val="Century Gothic"/>
      <family val="2"/>
    </font>
    <font>
      <sz val="28"/>
      <color theme="1"/>
      <name val="Century Gothic"/>
      <family val="2"/>
    </font>
    <font>
      <b/>
      <sz val="28"/>
      <color theme="1"/>
      <name val="Century Gothic"/>
      <family val="2"/>
    </font>
    <font>
      <b/>
      <sz val="11"/>
      <color theme="1"/>
      <name val="Century Gothic"/>
      <family val="2"/>
    </font>
    <font>
      <b/>
      <sz val="11"/>
      <color rgb="FF0066FF"/>
      <name val="Century Gothic"/>
      <family val="2"/>
    </font>
    <font>
      <b/>
      <sz val="12"/>
      <color theme="1"/>
      <name val="Century Gothic"/>
      <family val="2"/>
    </font>
    <font>
      <sz val="10"/>
      <color rgb="FF257DFF"/>
      <name val="Century Gothic"/>
      <family val="2"/>
    </font>
    <font>
      <b/>
      <sz val="10"/>
      <color rgb="FF257DFF"/>
      <name val="Century Gothic"/>
      <family val="2"/>
    </font>
    <font>
      <sz val="9"/>
      <name val="Century Gothic"/>
      <family val="2"/>
    </font>
    <font>
      <sz val="9"/>
      <color indexed="81"/>
      <name val="Tahoma"/>
      <family val="2"/>
    </font>
    <font>
      <b/>
      <sz val="9"/>
      <color indexed="81"/>
      <name val="Tahoma"/>
      <family val="2"/>
    </font>
  </fonts>
  <fills count="17">
    <fill>
      <patternFill patternType="none"/>
    </fill>
    <fill>
      <patternFill patternType="gray125"/>
    </fill>
    <fill>
      <patternFill patternType="solid">
        <fgColor rgb="FFF5F5EF"/>
      </patternFill>
    </fill>
    <fill>
      <patternFill patternType="solid">
        <fgColor rgb="FFEDEDED"/>
      </patternFill>
    </fill>
    <fill>
      <patternFill patternType="solid">
        <fgColor rgb="FFFFFFFF"/>
      </patternFill>
    </fill>
    <fill>
      <patternFill patternType="solid">
        <fgColor rgb="FFFFF7E6"/>
      </patternFill>
    </fill>
    <fill>
      <patternFill patternType="solid">
        <fgColor rgb="FFEBF3FF"/>
      </patternFill>
    </fill>
    <fill>
      <patternFill patternType="solid">
        <fgColor rgb="FFE8F2E2"/>
      </patternFill>
    </fill>
    <fill>
      <patternFill patternType="solid">
        <fgColor rgb="FFFFF4D5"/>
      </patternFill>
    </fill>
    <fill>
      <patternFill patternType="solid">
        <fgColor rgb="FFFCE4D6"/>
      </patternFill>
    </fill>
    <fill>
      <patternFill patternType="solid">
        <fgColor rgb="FFF5F5EF"/>
        <bgColor indexed="64"/>
      </patternFill>
    </fill>
    <fill>
      <patternFill patternType="solid">
        <fgColor rgb="FFFFF7E6"/>
        <bgColor indexed="64"/>
      </patternFill>
    </fill>
    <fill>
      <patternFill patternType="solid">
        <fgColor theme="0"/>
        <bgColor indexed="64"/>
      </patternFill>
    </fill>
    <fill>
      <patternFill patternType="solid">
        <fgColor rgb="FF464632"/>
        <bgColor indexed="64"/>
      </patternFill>
    </fill>
    <fill>
      <patternFill patternType="solid">
        <fgColor rgb="FFECECE0"/>
        <bgColor indexed="64"/>
      </patternFill>
    </fill>
    <fill>
      <patternFill patternType="solid">
        <fgColor rgb="FFEBF3FF"/>
        <bgColor indexed="64"/>
      </patternFill>
    </fill>
    <fill>
      <patternFill patternType="solid">
        <fgColor theme="0" tint="-4.9989318521683403E-2"/>
        <bgColor indexed="64"/>
      </patternFill>
    </fill>
  </fills>
  <borders count="43">
    <border>
      <left/>
      <right/>
      <top/>
      <bottom/>
      <diagonal/>
    </border>
    <border>
      <left/>
      <right/>
      <top/>
      <bottom/>
      <diagonal/>
    </border>
    <border>
      <left style="thick">
        <color rgb="FF0066FF"/>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style="thin">
        <color rgb="FF464632"/>
      </left>
      <right/>
      <top style="thin">
        <color rgb="FF464632"/>
      </top>
      <bottom style="thin">
        <color rgb="FF464632"/>
      </bottom>
      <diagonal/>
    </border>
    <border>
      <left/>
      <right/>
      <top style="thin">
        <color rgb="FF464632"/>
      </top>
      <bottom style="thin">
        <color rgb="FF464632"/>
      </bottom>
      <diagonal/>
    </border>
    <border>
      <left/>
      <right style="thin">
        <color rgb="FF464632"/>
      </right>
      <top style="thin">
        <color rgb="FF464632"/>
      </top>
      <bottom style="thin">
        <color rgb="FF464632"/>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top style="thin">
        <color theme="0" tint="-0.14990691854609822"/>
      </top>
      <bottom style="thin">
        <color theme="0" tint="-0.14990691854609822"/>
      </bottom>
      <diagonal/>
    </border>
    <border>
      <left style="thin">
        <color theme="0" tint="-0.14996795556505021"/>
      </left>
      <right style="thick">
        <color theme="0" tint="-0.14996795556505021"/>
      </right>
      <top style="thin">
        <color theme="0" tint="-0.14996795556505021"/>
      </top>
      <bottom style="thick">
        <color theme="0" tint="-0.14996795556505021"/>
      </bottom>
      <diagonal/>
    </border>
    <border>
      <left style="thick">
        <color theme="0" tint="-0.14996795556505021"/>
      </left>
      <right style="thick">
        <color theme="0" tint="-0.14996795556505021"/>
      </right>
      <top style="thin">
        <color theme="0" tint="-0.14996795556505021"/>
      </top>
      <bottom style="thick">
        <color theme="0" tint="-0.14996795556505021"/>
      </bottom>
      <diagonal/>
    </border>
    <border>
      <left style="thin">
        <color theme="0" tint="-0.14993743705557422"/>
      </left>
      <right/>
      <top style="thin">
        <color rgb="FF464632"/>
      </top>
      <bottom style="thin">
        <color theme="0" tint="-0.14993743705557422"/>
      </bottom>
      <diagonal/>
    </border>
    <border>
      <left/>
      <right style="thin">
        <color theme="0" tint="-0.14993743705557422"/>
      </right>
      <top style="thin">
        <color rgb="FF46463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3743705557422"/>
      </left>
      <right/>
      <top/>
      <bottom style="thin">
        <color theme="0" tint="-0.14993743705557422"/>
      </bottom>
      <diagonal/>
    </border>
    <border>
      <left style="thin">
        <color rgb="FF464632"/>
      </left>
      <right/>
      <top style="thin">
        <color rgb="FF464632"/>
      </top>
      <bottom/>
      <diagonal/>
    </border>
    <border>
      <left/>
      <right/>
      <top style="thin">
        <color rgb="FF464632"/>
      </top>
      <bottom/>
      <diagonal/>
    </border>
    <border>
      <left/>
      <right style="thin">
        <color rgb="FF464632"/>
      </right>
      <top style="thin">
        <color rgb="FF464632"/>
      </top>
      <bottom/>
      <diagonal/>
    </border>
    <border>
      <left/>
      <right/>
      <top/>
      <bottom style="thin">
        <color theme="0" tint="-0.14990691854609822"/>
      </bottom>
      <diagonal/>
    </border>
    <border>
      <left style="thin">
        <color theme="0" tint="-0.14996795556505021"/>
      </left>
      <right style="thick">
        <color theme="0" tint="-0.14996795556505021"/>
      </right>
      <top style="thick">
        <color theme="0" tint="-0.14996795556505021"/>
      </top>
      <bottom/>
      <diagonal/>
    </border>
    <border>
      <left style="thin">
        <color theme="0" tint="-0.14996795556505021"/>
      </left>
      <right style="thick">
        <color theme="0" tint="-0.14996795556505021"/>
      </right>
      <top/>
      <bottom style="thin">
        <color theme="0" tint="-0.14996795556505021"/>
      </bottom>
      <diagonal/>
    </border>
    <border>
      <left style="thick">
        <color theme="0" tint="-0.14996795556505021"/>
      </left>
      <right style="thick">
        <color theme="0" tint="-0.14996795556505021"/>
      </right>
      <top style="thick">
        <color theme="0" tint="-0.14996795556505021"/>
      </top>
      <bottom/>
      <diagonal/>
    </border>
    <border>
      <left style="thick">
        <color theme="0" tint="-0.14996795556505021"/>
      </left>
      <right style="thick">
        <color theme="0" tint="-0.14996795556505021"/>
      </right>
      <top/>
      <bottom style="thin">
        <color theme="0" tint="-0.14996795556505021"/>
      </bottom>
      <diagonal/>
    </border>
    <border>
      <left style="thick">
        <color theme="0" tint="-0.14996795556505021"/>
      </left>
      <right style="thin">
        <color theme="0" tint="-0.14993743705557422"/>
      </right>
      <top style="thin">
        <color theme="0" tint="-0.14996795556505021"/>
      </top>
      <bottom style="thick">
        <color theme="0" tint="-0.14996795556505021"/>
      </bottom>
      <diagonal/>
    </border>
    <border>
      <left style="thick">
        <color theme="0" tint="-0.14996795556505021"/>
      </left>
      <right style="thin">
        <color theme="0" tint="-0.14993743705557422"/>
      </right>
      <top style="thick">
        <color theme="0" tint="-0.14996795556505021"/>
      </top>
      <bottom/>
      <diagonal/>
    </border>
    <border>
      <left style="thick">
        <color theme="0" tint="-0.14996795556505021"/>
      </left>
      <right style="thin">
        <color theme="0" tint="-0.14993743705557422"/>
      </right>
      <top/>
      <bottom style="thin">
        <color theme="0" tint="-0.14996795556505021"/>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theme="0" tint="-0.14996795556505021"/>
      </left>
      <right style="thin">
        <color theme="0" tint="-0.14996795556505021"/>
      </right>
      <top style="thin">
        <color rgb="FF464632"/>
      </top>
      <bottom style="thin">
        <color theme="0" tint="-0.14996795556505021"/>
      </bottom>
      <diagonal/>
    </border>
  </borders>
  <cellStyleXfs count="2">
    <xf numFmtId="0" fontId="0" fillId="0" borderId="0"/>
    <xf numFmtId="0" fontId="12" fillId="0" borderId="0" applyNumberFormat="0" applyFill="0" applyBorder="0" applyAlignment="0" applyProtection="0"/>
  </cellStyleXfs>
  <cellXfs count="174">
    <xf numFmtId="0" fontId="0" fillId="0" borderId="0" xfId="0"/>
    <xf numFmtId="0" fontId="2" fillId="2" borderId="0" xfId="0" applyFont="1" applyFill="1" applyAlignment="1">
      <alignment horizontal="left" vertical="center"/>
    </xf>
    <xf numFmtId="0" fontId="4" fillId="0" borderId="0" xfId="0" applyFont="1" applyAlignment="1">
      <alignment horizontal="left" vertical="center"/>
    </xf>
    <xf numFmtId="0" fontId="3" fillId="2" borderId="0" xfId="0" applyFont="1" applyFill="1" applyAlignment="1">
      <alignment horizontal="left" vertical="center"/>
    </xf>
    <xf numFmtId="0" fontId="2" fillId="10" borderId="0" xfId="0" applyFont="1" applyFill="1" applyAlignment="1">
      <alignment horizontal="left" vertical="center"/>
    </xf>
    <xf numFmtId="0" fontId="5" fillId="10" borderId="0" xfId="0" applyFont="1" applyFill="1" applyAlignment="1">
      <alignment horizontal="left" vertical="center"/>
    </xf>
    <xf numFmtId="0" fontId="4" fillId="10" borderId="0" xfId="0" applyFont="1" applyFill="1" applyAlignment="1">
      <alignment horizontal="left" vertical="center"/>
    </xf>
    <xf numFmtId="0" fontId="6" fillId="10" borderId="0" xfId="0" applyFont="1" applyFill="1" applyAlignment="1">
      <alignment horizontal="left" vertical="center"/>
    </xf>
    <xf numFmtId="0" fontId="7" fillId="10" borderId="0" xfId="0" applyFont="1" applyFill="1" applyAlignment="1">
      <alignment horizontal="left" vertical="center"/>
    </xf>
    <xf numFmtId="0" fontId="8" fillId="10" borderId="0" xfId="0" applyFont="1" applyFill="1" applyAlignment="1">
      <alignment horizontal="left" vertical="center"/>
    </xf>
    <xf numFmtId="0" fontId="10" fillId="2" borderId="0" xfId="0" applyFont="1" applyFill="1" applyAlignment="1">
      <alignment horizontal="left" vertical="center"/>
    </xf>
    <xf numFmtId="0" fontId="11" fillId="10" borderId="2" xfId="0" applyFont="1" applyFill="1" applyBorder="1" applyAlignment="1">
      <alignment horizontal="left" vertical="center" indent="1"/>
    </xf>
    <xf numFmtId="0" fontId="2" fillId="4" borderId="3" xfId="0" applyFont="1" applyFill="1" applyBorder="1" applyAlignment="1">
      <alignment horizontal="left" vertical="center" indent="1"/>
    </xf>
    <xf numFmtId="0" fontId="13" fillId="13" borderId="12" xfId="0" applyFont="1" applyFill="1" applyBorder="1" applyAlignment="1">
      <alignment horizontal="center" vertical="center"/>
    </xf>
    <xf numFmtId="0" fontId="6" fillId="4" borderId="16" xfId="0" applyFont="1" applyFill="1" applyBorder="1" applyAlignment="1">
      <alignment horizontal="left" vertical="center" wrapText="1" indent="1"/>
    </xf>
    <xf numFmtId="164" fontId="6" fillId="5" borderId="16" xfId="0" applyNumberFormat="1" applyFont="1" applyFill="1" applyBorder="1" applyAlignment="1">
      <alignment horizontal="left" vertical="center" wrapText="1" indent="1"/>
    </xf>
    <xf numFmtId="0" fontId="1" fillId="10" borderId="0" xfId="0" applyFont="1" applyFill="1" applyAlignment="1">
      <alignment horizontal="left" vertical="center"/>
    </xf>
    <xf numFmtId="0" fontId="2" fillId="2" borderId="0" xfId="0" applyFont="1" applyFill="1" applyAlignment="1">
      <alignment horizontal="center" vertical="center"/>
    </xf>
    <xf numFmtId="0" fontId="2" fillId="10" borderId="0" xfId="0" applyFont="1" applyFill="1" applyAlignment="1">
      <alignment horizontal="center" vertical="center"/>
    </xf>
    <xf numFmtId="0" fontId="4" fillId="0" borderId="0" xfId="0" applyFont="1" applyAlignment="1">
      <alignment horizontal="center" vertical="center"/>
    </xf>
    <xf numFmtId="0" fontId="3" fillId="10" borderId="0" xfId="1" applyFont="1" applyFill="1" applyAlignment="1">
      <alignment horizontal="left" vertical="center"/>
    </xf>
    <xf numFmtId="0" fontId="6" fillId="2" borderId="0" xfId="0" applyFont="1" applyFill="1" applyAlignment="1">
      <alignment horizontal="left" vertical="center"/>
    </xf>
    <xf numFmtId="0" fontId="11" fillId="10" borderId="1" xfId="0" applyFont="1" applyFill="1" applyBorder="1" applyAlignment="1">
      <alignment horizontal="left" vertical="center" indent="1"/>
    </xf>
    <xf numFmtId="165" fontId="2" fillId="4" borderId="3" xfId="0" applyNumberFormat="1" applyFont="1" applyFill="1" applyBorder="1" applyAlignment="1">
      <alignment horizontal="left" vertical="center" indent="1"/>
    </xf>
    <xf numFmtId="0" fontId="2" fillId="10" borderId="1" xfId="0" applyFont="1" applyFill="1" applyBorder="1" applyAlignment="1">
      <alignment horizontal="left" vertical="center" indent="1"/>
    </xf>
    <xf numFmtId="165" fontId="2" fillId="10" borderId="1" xfId="0" applyNumberFormat="1" applyFont="1" applyFill="1" applyBorder="1" applyAlignment="1">
      <alignment horizontal="left" vertical="center" indent="1"/>
    </xf>
    <xf numFmtId="169" fontId="2" fillId="4" borderId="3" xfId="0" applyNumberFormat="1" applyFont="1" applyFill="1" applyBorder="1" applyAlignment="1">
      <alignment horizontal="left" vertical="center" indent="1"/>
    </xf>
    <xf numFmtId="167" fontId="2" fillId="4" borderId="3" xfId="0" applyNumberFormat="1" applyFont="1" applyFill="1" applyBorder="1" applyAlignment="1">
      <alignment horizontal="left" vertical="center" indent="1"/>
    </xf>
    <xf numFmtId="0" fontId="16" fillId="10" borderId="1" xfId="1" applyFont="1" applyFill="1" applyBorder="1" applyAlignment="1">
      <alignment horizontal="right" vertical="center"/>
    </xf>
    <xf numFmtId="0" fontId="13" fillId="13" borderId="10" xfId="0" applyFont="1" applyFill="1" applyBorder="1" applyAlignment="1">
      <alignment horizontal="center" vertical="center" wrapText="1"/>
    </xf>
    <xf numFmtId="0" fontId="13" fillId="13" borderId="11" xfId="0" applyFont="1" applyFill="1" applyBorder="1" applyAlignment="1">
      <alignment horizontal="center" vertical="center" wrapText="1"/>
    </xf>
    <xf numFmtId="0" fontId="2" fillId="4" borderId="8" xfId="0" applyFont="1" applyFill="1" applyBorder="1" applyAlignment="1">
      <alignment horizontal="left" vertical="center" indent="1"/>
    </xf>
    <xf numFmtId="0" fontId="13" fillId="13" borderId="12" xfId="0" applyFont="1" applyFill="1" applyBorder="1" applyAlignment="1">
      <alignment horizontal="center" vertical="center" wrapText="1"/>
    </xf>
    <xf numFmtId="0" fontId="6" fillId="4" borderId="23" xfId="0" applyFont="1" applyFill="1" applyBorder="1" applyAlignment="1">
      <alignment horizontal="left" vertical="center" wrapText="1" indent="1"/>
    </xf>
    <xf numFmtId="164" fontId="6" fillId="5" borderId="24" xfId="0" applyNumberFormat="1" applyFont="1" applyFill="1" applyBorder="1" applyAlignment="1">
      <alignment horizontal="left" vertical="center" wrapText="1" indent="1"/>
    </xf>
    <xf numFmtId="0" fontId="6" fillId="4" borderId="24" xfId="0" applyFont="1" applyFill="1" applyBorder="1" applyAlignment="1">
      <alignment horizontal="left" vertical="center" wrapText="1" indent="1"/>
    </xf>
    <xf numFmtId="0" fontId="6" fillId="4" borderId="25" xfId="0" applyFont="1" applyFill="1" applyBorder="1" applyAlignment="1">
      <alignment horizontal="left" vertical="center" wrapText="1" indent="1"/>
    </xf>
    <xf numFmtId="0" fontId="2" fillId="15" borderId="0" xfId="0" applyFont="1" applyFill="1" applyAlignment="1">
      <alignment horizontal="left" vertical="center"/>
    </xf>
    <xf numFmtId="0" fontId="2" fillId="10" borderId="1" xfId="0" applyFont="1" applyFill="1" applyBorder="1" applyAlignment="1">
      <alignment vertical="center"/>
    </xf>
    <xf numFmtId="0" fontId="4" fillId="10" borderId="1" xfId="0" applyFont="1" applyFill="1" applyBorder="1" applyAlignment="1">
      <alignment horizontal="left" vertical="center"/>
    </xf>
    <xf numFmtId="0" fontId="4" fillId="10" borderId="0" xfId="0" applyFont="1" applyFill="1" applyAlignment="1">
      <alignment horizontal="center" vertical="center"/>
    </xf>
    <xf numFmtId="0" fontId="6" fillId="4" borderId="9" xfId="0" applyFont="1" applyFill="1" applyBorder="1" applyAlignment="1">
      <alignment horizontal="left" vertical="center" wrapText="1" indent="1"/>
    </xf>
    <xf numFmtId="164" fontId="6" fillId="5" borderId="9" xfId="0" applyNumberFormat="1" applyFont="1" applyFill="1" applyBorder="1" applyAlignment="1">
      <alignment horizontal="left" vertical="center" wrapText="1" indent="1"/>
    </xf>
    <xf numFmtId="0" fontId="2" fillId="14" borderId="27" xfId="0" applyFont="1" applyFill="1" applyBorder="1" applyAlignment="1">
      <alignment horizontal="left" vertical="center" indent="1"/>
    </xf>
    <xf numFmtId="0" fontId="2" fillId="14" borderId="8" xfId="0" applyFont="1" applyFill="1" applyBorder="1" applyAlignment="1">
      <alignment horizontal="left" vertical="center" indent="1"/>
    </xf>
    <xf numFmtId="0" fontId="2" fillId="5" borderId="27" xfId="0" applyFont="1" applyFill="1" applyBorder="1" applyAlignment="1">
      <alignment horizontal="left" vertical="center" indent="1"/>
    </xf>
    <xf numFmtId="0" fontId="2" fillId="6" borderId="8" xfId="0" applyFont="1" applyFill="1" applyBorder="1" applyAlignment="1">
      <alignment horizontal="left" vertical="center" indent="1"/>
    </xf>
    <xf numFmtId="0" fontId="2" fillId="7" borderId="8" xfId="0" applyFont="1" applyFill="1" applyBorder="1" applyAlignment="1">
      <alignment horizontal="left" vertical="center" indent="1"/>
    </xf>
    <xf numFmtId="0" fontId="2" fillId="8" borderId="8" xfId="0" applyFont="1" applyFill="1" applyBorder="1" applyAlignment="1">
      <alignment horizontal="left" vertical="center" indent="1"/>
    </xf>
    <xf numFmtId="0" fontId="2" fillId="9" borderId="8" xfId="0" applyFont="1" applyFill="1" applyBorder="1" applyAlignment="1">
      <alignment horizontal="left" vertical="center" indent="1"/>
    </xf>
    <xf numFmtId="0" fontId="2" fillId="3" borderId="8" xfId="0" applyFont="1" applyFill="1" applyBorder="1" applyAlignment="1">
      <alignment horizontal="left" vertical="center" indent="1"/>
    </xf>
    <xf numFmtId="0" fontId="15" fillId="16" borderId="18" xfId="0" applyFont="1" applyFill="1" applyBorder="1" applyAlignment="1">
      <alignment horizontal="center" vertical="center"/>
    </xf>
    <xf numFmtId="0" fontId="15" fillId="16" borderId="19" xfId="0" applyFont="1" applyFill="1" applyBorder="1" applyAlignment="1">
      <alignment horizontal="center" vertical="center"/>
    </xf>
    <xf numFmtId="0" fontId="2" fillId="2" borderId="1" xfId="0" applyFont="1" applyFill="1" applyBorder="1" applyAlignment="1">
      <alignment horizontal="left" vertical="center"/>
    </xf>
    <xf numFmtId="0" fontId="15" fillId="10" borderId="1" xfId="0" applyFont="1" applyFill="1" applyBorder="1" applyAlignment="1">
      <alignment vertical="center"/>
    </xf>
    <xf numFmtId="167" fontId="11" fillId="10" borderId="1" xfId="0" applyNumberFormat="1" applyFont="1" applyFill="1" applyBorder="1" applyAlignment="1">
      <alignment vertical="center"/>
    </xf>
    <xf numFmtId="0" fontId="2" fillId="10" borderId="1" xfId="0" applyFont="1" applyFill="1" applyBorder="1" applyAlignment="1">
      <alignment horizontal="left" vertical="center"/>
    </xf>
    <xf numFmtId="165" fontId="11" fillId="10" borderId="1" xfId="0" applyNumberFormat="1" applyFont="1" applyFill="1" applyBorder="1" applyAlignment="1">
      <alignment vertical="center"/>
    </xf>
    <xf numFmtId="0" fontId="15" fillId="16" borderId="37" xfId="0" applyFont="1" applyFill="1" applyBorder="1" applyAlignment="1">
      <alignment horizontal="center" vertical="center"/>
    </xf>
    <xf numFmtId="165" fontId="2" fillId="10" borderId="1" xfId="0" applyNumberFormat="1" applyFont="1" applyFill="1" applyBorder="1" applyAlignment="1">
      <alignment vertical="center"/>
    </xf>
    <xf numFmtId="168" fontId="2" fillId="10" borderId="1" xfId="0" applyNumberFormat="1" applyFont="1" applyFill="1" applyBorder="1" applyAlignment="1">
      <alignment vertical="center"/>
    </xf>
    <xf numFmtId="0" fontId="5" fillId="10" borderId="1" xfId="0" applyFont="1" applyFill="1" applyBorder="1" applyAlignment="1">
      <alignment horizontal="left" vertical="center"/>
    </xf>
    <xf numFmtId="0" fontId="4" fillId="10" borderId="1" xfId="0" applyFont="1" applyFill="1" applyBorder="1" applyAlignment="1">
      <alignment vertical="center"/>
    </xf>
    <xf numFmtId="0" fontId="17" fillId="10" borderId="0" xfId="0" applyFont="1" applyFill="1"/>
    <xf numFmtId="0" fontId="18" fillId="10" borderId="0" xfId="0" applyFont="1" applyFill="1" applyAlignment="1">
      <alignment vertical="center"/>
    </xf>
    <xf numFmtId="0" fontId="19" fillId="10" borderId="0" xfId="0" applyFont="1" applyFill="1" applyAlignment="1">
      <alignment vertical="center"/>
    </xf>
    <xf numFmtId="0" fontId="6" fillId="10" borderId="0" xfId="0" applyFont="1" applyFill="1" applyAlignment="1">
      <alignment vertical="center"/>
    </xf>
    <xf numFmtId="0" fontId="17" fillId="10" borderId="0" xfId="0" applyFont="1" applyFill="1" applyAlignment="1">
      <alignment vertical="center"/>
    </xf>
    <xf numFmtId="0" fontId="6" fillId="10" borderId="0" xfId="0" applyFont="1" applyFill="1" applyAlignment="1">
      <alignment horizontal="left" vertical="center" indent="1"/>
    </xf>
    <xf numFmtId="0" fontId="17" fillId="10" borderId="0" xfId="0" applyFont="1" applyFill="1" applyAlignment="1">
      <alignment horizontal="left" vertical="center" indent="1"/>
    </xf>
    <xf numFmtId="0" fontId="20" fillId="10" borderId="3" xfId="0" applyFont="1" applyFill="1" applyBorder="1" applyAlignment="1">
      <alignment horizontal="left" vertical="center" indent="1"/>
    </xf>
    <xf numFmtId="0" fontId="17" fillId="10" borderId="3" xfId="0" applyFont="1" applyFill="1" applyBorder="1" applyAlignment="1">
      <alignment horizontal="left" vertical="center" indent="1"/>
    </xf>
    <xf numFmtId="0" fontId="17" fillId="10" borderId="3" xfId="0" applyFont="1" applyFill="1" applyBorder="1" applyAlignment="1">
      <alignment horizontal="left" vertical="center" wrapText="1" indent="1"/>
    </xf>
    <xf numFmtId="0" fontId="17" fillId="10" borderId="0" xfId="1" applyFont="1" applyFill="1" applyAlignment="1">
      <alignment vertical="center"/>
    </xf>
    <xf numFmtId="0" fontId="0" fillId="10" borderId="0" xfId="0" applyFill="1"/>
    <xf numFmtId="0" fontId="6" fillId="10" borderId="0" xfId="0" applyFont="1" applyFill="1" applyAlignment="1">
      <alignment vertical="center" wrapText="1"/>
    </xf>
    <xf numFmtId="0" fontId="22" fillId="10" borderId="0" xfId="0" applyFont="1" applyFill="1" applyAlignment="1">
      <alignment vertical="center"/>
    </xf>
    <xf numFmtId="0" fontId="20" fillId="14" borderId="3" xfId="1" applyFont="1" applyFill="1" applyBorder="1" applyAlignment="1">
      <alignment horizontal="left" vertical="center" indent="1"/>
    </xf>
    <xf numFmtId="0" fontId="21" fillId="14" borderId="3" xfId="1" applyFont="1" applyFill="1" applyBorder="1" applyAlignment="1">
      <alignment horizontal="left" vertical="center" indent="1"/>
    </xf>
    <xf numFmtId="0" fontId="6" fillId="14" borderId="40" xfId="0" applyFont="1" applyFill="1" applyBorder="1" applyAlignment="1">
      <alignment horizontal="left" vertical="center" wrapText="1" indent="1"/>
    </xf>
    <xf numFmtId="165" fontId="2" fillId="0" borderId="41" xfId="0" applyNumberFormat="1" applyFont="1" applyBorder="1" applyAlignment="1">
      <alignment horizontal="left" vertical="center" indent="1"/>
    </xf>
    <xf numFmtId="168" fontId="2" fillId="0" borderId="41" xfId="0" applyNumberFormat="1" applyFont="1" applyBorder="1" applyAlignment="1">
      <alignment horizontal="left" vertical="center" indent="1"/>
    </xf>
    <xf numFmtId="165" fontId="2" fillId="12" borderId="42" xfId="0" applyNumberFormat="1" applyFont="1" applyFill="1" applyBorder="1" applyAlignment="1">
      <alignment horizontal="left" vertical="center" wrapText="1" indent="1"/>
    </xf>
    <xf numFmtId="165" fontId="2" fillId="12" borderId="3" xfId="0" applyNumberFormat="1" applyFont="1" applyFill="1" applyBorder="1" applyAlignment="1">
      <alignment horizontal="left" vertical="center" wrapText="1" indent="1"/>
    </xf>
    <xf numFmtId="164" fontId="2" fillId="12" borderId="3" xfId="0" applyNumberFormat="1" applyFont="1" applyFill="1" applyBorder="1" applyAlignment="1">
      <alignment horizontal="left" vertical="center" wrapText="1" indent="1"/>
    </xf>
    <xf numFmtId="0" fontId="2" fillId="4" borderId="42" xfId="0" applyFont="1" applyFill="1" applyBorder="1" applyAlignment="1">
      <alignment horizontal="left" vertical="center" indent="1"/>
    </xf>
    <xf numFmtId="165" fontId="2" fillId="4" borderId="42" xfId="0" applyNumberFormat="1" applyFont="1" applyFill="1" applyBorder="1" applyAlignment="1">
      <alignment horizontal="left" vertical="center" indent="1"/>
    </xf>
    <xf numFmtId="169" fontId="2" fillId="4" borderId="42" xfId="0" applyNumberFormat="1" applyFont="1" applyFill="1" applyBorder="1" applyAlignment="1">
      <alignment horizontal="left" vertical="center" indent="1"/>
    </xf>
    <xf numFmtId="167" fontId="2" fillId="4" borderId="42" xfId="0" applyNumberFormat="1" applyFont="1" applyFill="1" applyBorder="1" applyAlignment="1">
      <alignment horizontal="left" vertical="center" indent="1"/>
    </xf>
    <xf numFmtId="0" fontId="2" fillId="10" borderId="4" xfId="0" applyFont="1" applyFill="1" applyBorder="1" applyAlignment="1">
      <alignment horizontal="left" vertical="center" indent="1"/>
    </xf>
    <xf numFmtId="0" fontId="2" fillId="10" borderId="5" xfId="0" applyFont="1" applyFill="1" applyBorder="1" applyAlignment="1">
      <alignment horizontal="left" vertical="center" indent="1"/>
    </xf>
    <xf numFmtId="0" fontId="2" fillId="4" borderId="22" xfId="0" applyFont="1" applyFill="1" applyBorder="1" applyAlignment="1">
      <alignment horizontal="left" vertical="center" indent="1"/>
    </xf>
    <xf numFmtId="0" fontId="2" fillId="4" borderId="7" xfId="0" applyFont="1" applyFill="1" applyBorder="1" applyAlignment="1">
      <alignment horizontal="left" vertical="center" indent="1"/>
    </xf>
    <xf numFmtId="0" fontId="2" fillId="4" borderId="26" xfId="0" applyFont="1" applyFill="1" applyBorder="1" applyAlignment="1">
      <alignment horizontal="left" vertical="center" indent="1"/>
    </xf>
    <xf numFmtId="0" fontId="2" fillId="4" borderId="28" xfId="0" applyFont="1" applyFill="1" applyBorder="1" applyAlignment="1">
      <alignment horizontal="left" vertical="center" indent="1"/>
    </xf>
    <xf numFmtId="0" fontId="2" fillId="14" borderId="8" xfId="0" applyFont="1" applyFill="1" applyBorder="1" applyAlignment="1">
      <alignment horizontal="left" vertical="center" indent="1"/>
    </xf>
    <xf numFmtId="0" fontId="2" fillId="14" borderId="22" xfId="0" applyFont="1" applyFill="1" applyBorder="1" applyAlignment="1">
      <alignment horizontal="left" vertical="center" indent="1"/>
    </xf>
    <xf numFmtId="0" fontId="2" fillId="10" borderId="22" xfId="0" applyFont="1" applyFill="1" applyBorder="1" applyAlignment="1">
      <alignment horizontal="left" vertical="center" indent="1"/>
    </xf>
    <xf numFmtId="0" fontId="2" fillId="10" borderId="7" xfId="0" applyFont="1" applyFill="1" applyBorder="1" applyAlignment="1">
      <alignment horizontal="left" vertical="center" indent="1"/>
    </xf>
    <xf numFmtId="0" fontId="6" fillId="4" borderId="3" xfId="0" applyFont="1" applyFill="1" applyBorder="1" applyAlignment="1">
      <alignment horizontal="left" vertical="center" indent="1"/>
    </xf>
    <xf numFmtId="0" fontId="6" fillId="4" borderId="6" xfId="0" applyFont="1" applyFill="1" applyBorder="1" applyAlignment="1">
      <alignment horizontal="left" vertical="center" indent="1"/>
    </xf>
    <xf numFmtId="0" fontId="13" fillId="13" borderId="11" xfId="0" applyFont="1" applyFill="1" applyBorder="1" applyAlignment="1">
      <alignment horizontal="center" vertical="center" wrapText="1"/>
    </xf>
    <xf numFmtId="0" fontId="13" fillId="13" borderId="12" xfId="0" applyFont="1" applyFill="1" applyBorder="1" applyAlignment="1">
      <alignment horizontal="center" vertical="center" wrapText="1"/>
    </xf>
    <xf numFmtId="165" fontId="6" fillId="5" borderId="20" xfId="0" applyNumberFormat="1" applyFont="1" applyFill="1" applyBorder="1" applyAlignment="1">
      <alignment horizontal="left" vertical="center" indent="1"/>
    </xf>
    <xf numFmtId="165" fontId="6" fillId="5" borderId="21" xfId="0" applyNumberFormat="1" applyFont="1" applyFill="1" applyBorder="1" applyAlignment="1">
      <alignment horizontal="left" vertical="center" indent="1"/>
    </xf>
    <xf numFmtId="165" fontId="6" fillId="5" borderId="7" xfId="0" applyNumberFormat="1" applyFont="1" applyFill="1" applyBorder="1" applyAlignment="1">
      <alignment horizontal="left" vertical="center" indent="1"/>
    </xf>
    <xf numFmtId="165" fontId="6" fillId="5" borderId="8" xfId="0" applyNumberFormat="1" applyFont="1" applyFill="1" applyBorder="1" applyAlignment="1">
      <alignment horizontal="left" vertical="center" indent="1"/>
    </xf>
    <xf numFmtId="0" fontId="6" fillId="4" borderId="7" xfId="0" applyFont="1" applyFill="1" applyBorder="1" applyAlignment="1">
      <alignment horizontal="left" vertical="center" indent="1"/>
    </xf>
    <xf numFmtId="0" fontId="6" fillId="4" borderId="8" xfId="0" applyFont="1" applyFill="1" applyBorder="1" applyAlignment="1">
      <alignment horizontal="left" vertical="center" indent="1"/>
    </xf>
    <xf numFmtId="164" fontId="6" fillId="5" borderId="6" xfId="0" applyNumberFormat="1" applyFont="1" applyFill="1" applyBorder="1" applyAlignment="1">
      <alignment horizontal="left" vertical="center" indent="1"/>
    </xf>
    <xf numFmtId="164" fontId="6" fillId="5" borderId="14" xfId="0" applyNumberFormat="1" applyFont="1" applyFill="1" applyBorder="1" applyAlignment="1">
      <alignment horizontal="left" vertical="center" indent="1"/>
    </xf>
    <xf numFmtId="0" fontId="24" fillId="15" borderId="8" xfId="0" applyFont="1" applyFill="1" applyBorder="1" applyAlignment="1">
      <alignment horizontal="left" vertical="center" indent="1"/>
    </xf>
    <xf numFmtId="0" fontId="24" fillId="15" borderId="22" xfId="0" applyFont="1" applyFill="1" applyBorder="1" applyAlignment="1">
      <alignment horizontal="left" vertical="center" indent="1"/>
    </xf>
    <xf numFmtId="0" fontId="24" fillId="15" borderId="7" xfId="0" applyFont="1" applyFill="1" applyBorder="1" applyAlignment="1">
      <alignment horizontal="left" vertical="center" indent="1"/>
    </xf>
    <xf numFmtId="165" fontId="6" fillId="5" borderId="6" xfId="0" applyNumberFormat="1" applyFont="1" applyFill="1" applyBorder="1" applyAlignment="1">
      <alignment horizontal="left" vertical="center" indent="1"/>
    </xf>
    <xf numFmtId="165" fontId="6" fillId="5" borderId="14" xfId="0" applyNumberFormat="1" applyFont="1" applyFill="1" applyBorder="1" applyAlignment="1">
      <alignment horizontal="left" vertical="center" indent="1"/>
    </xf>
    <xf numFmtId="0" fontId="14" fillId="10" borderId="26" xfId="1" applyFont="1" applyFill="1" applyBorder="1" applyAlignment="1">
      <alignment horizontal="left" vertical="center" indent="1"/>
    </xf>
    <xf numFmtId="0" fontId="14" fillId="10" borderId="26" xfId="0" applyFont="1" applyFill="1" applyBorder="1" applyAlignment="1">
      <alignment horizontal="left" vertical="center" indent="1"/>
    </xf>
    <xf numFmtId="0" fontId="14" fillId="10" borderId="28" xfId="0" applyFont="1" applyFill="1" applyBorder="1" applyAlignment="1">
      <alignment horizontal="left" vertical="center" indent="1"/>
    </xf>
    <xf numFmtId="0" fontId="23" fillId="10" borderId="22" xfId="1" applyFont="1" applyFill="1" applyBorder="1" applyAlignment="1">
      <alignment horizontal="left" vertical="center" indent="1"/>
    </xf>
    <xf numFmtId="0" fontId="23" fillId="10" borderId="22" xfId="0" applyFont="1" applyFill="1" applyBorder="1" applyAlignment="1">
      <alignment horizontal="left" vertical="center" indent="1"/>
    </xf>
    <xf numFmtId="0" fontId="23" fillId="10" borderId="7" xfId="0" applyFont="1" applyFill="1" applyBorder="1" applyAlignment="1">
      <alignment horizontal="left" vertical="center" indent="1"/>
    </xf>
    <xf numFmtId="0" fontId="13" fillId="13" borderId="10" xfId="0" applyFont="1" applyFill="1" applyBorder="1" applyAlignment="1">
      <alignment horizontal="center" vertical="center"/>
    </xf>
    <xf numFmtId="0" fontId="13" fillId="13" borderId="11" xfId="0" applyFont="1" applyFill="1" applyBorder="1" applyAlignment="1">
      <alignment horizontal="center" vertical="center"/>
    </xf>
    <xf numFmtId="0" fontId="6" fillId="4" borderId="9" xfId="0" applyFont="1" applyFill="1" applyBorder="1" applyAlignment="1">
      <alignment horizontal="left" vertical="center" indent="1"/>
    </xf>
    <xf numFmtId="0" fontId="6" fillId="4" borderId="13" xfId="0" applyFont="1" applyFill="1" applyBorder="1" applyAlignment="1">
      <alignment horizontal="left" vertical="center" indent="1"/>
    </xf>
    <xf numFmtId="0" fontId="13" fillId="13" borderId="12" xfId="0" applyFont="1" applyFill="1" applyBorder="1" applyAlignment="1">
      <alignment horizontal="center" vertical="center"/>
    </xf>
    <xf numFmtId="164" fontId="6" fillId="5" borderId="13" xfId="0" applyNumberFormat="1" applyFont="1" applyFill="1" applyBorder="1" applyAlignment="1">
      <alignment horizontal="left" vertical="center" indent="1"/>
    </xf>
    <xf numFmtId="164" fontId="6" fillId="5" borderId="15" xfId="0" applyNumberFormat="1" applyFont="1" applyFill="1" applyBorder="1" applyAlignment="1">
      <alignment horizontal="left" vertical="center" indent="1"/>
    </xf>
    <xf numFmtId="0" fontId="13" fillId="13" borderId="29" xfId="0" applyFont="1" applyFill="1" applyBorder="1" applyAlignment="1">
      <alignment horizontal="center" vertical="center"/>
    </xf>
    <xf numFmtId="0" fontId="13" fillId="13" borderId="30" xfId="0" applyFont="1" applyFill="1" applyBorder="1" applyAlignment="1">
      <alignment horizontal="center" vertical="center"/>
    </xf>
    <xf numFmtId="0" fontId="13" fillId="13" borderId="10" xfId="0" applyFont="1" applyFill="1" applyBorder="1" applyAlignment="1">
      <alignment horizontal="center" vertical="center" wrapText="1"/>
    </xf>
    <xf numFmtId="0" fontId="6" fillId="4" borderId="20" xfId="0" applyFont="1" applyFill="1" applyBorder="1" applyAlignment="1">
      <alignment horizontal="left" vertical="center" indent="1"/>
    </xf>
    <xf numFmtId="0" fontId="6" fillId="4" borderId="21" xfId="0" applyFont="1" applyFill="1" applyBorder="1" applyAlignment="1">
      <alignment horizontal="left" vertical="center" indent="1"/>
    </xf>
    <xf numFmtId="166" fontId="6" fillId="5" borderId="6" xfId="0" applyNumberFormat="1" applyFont="1" applyFill="1" applyBorder="1" applyAlignment="1">
      <alignment horizontal="left" vertical="center" indent="1"/>
    </xf>
    <xf numFmtId="166" fontId="6" fillId="5" borderId="14" xfId="0" applyNumberFormat="1" applyFont="1" applyFill="1" applyBorder="1" applyAlignment="1">
      <alignment horizontal="left" vertical="center" indent="1"/>
    </xf>
    <xf numFmtId="0" fontId="2" fillId="14" borderId="27" xfId="0" applyFont="1" applyFill="1" applyBorder="1" applyAlignment="1">
      <alignment horizontal="left" vertical="center" indent="1"/>
    </xf>
    <xf numFmtId="0" fontId="2" fillId="14" borderId="26" xfId="0" applyFont="1" applyFill="1" applyBorder="1" applyAlignment="1">
      <alignment horizontal="left" vertical="center" indent="1"/>
    </xf>
    <xf numFmtId="0" fontId="2" fillId="10" borderId="26" xfId="0" applyFont="1" applyFill="1" applyBorder="1" applyAlignment="1">
      <alignment horizontal="left" vertical="center" indent="1"/>
    </xf>
    <xf numFmtId="0" fontId="2" fillId="10" borderId="28" xfId="0" applyFont="1" applyFill="1" applyBorder="1" applyAlignment="1">
      <alignment horizontal="left" vertical="center" indent="1"/>
    </xf>
    <xf numFmtId="0" fontId="2" fillId="11" borderId="27" xfId="0" applyFont="1" applyFill="1" applyBorder="1" applyAlignment="1">
      <alignment horizontal="left" vertical="center" indent="1"/>
    </xf>
    <xf numFmtId="0" fontId="2" fillId="11" borderId="26" xfId="0" applyFont="1" applyFill="1" applyBorder="1" applyAlignment="1">
      <alignment horizontal="left" vertical="center" indent="1"/>
    </xf>
    <xf numFmtId="0" fontId="2" fillId="11" borderId="8" xfId="0" applyFont="1" applyFill="1" applyBorder="1" applyAlignment="1">
      <alignment horizontal="left" vertical="center" indent="1"/>
    </xf>
    <xf numFmtId="0" fontId="2" fillId="11" borderId="22" xfId="0" applyFont="1" applyFill="1" applyBorder="1" applyAlignment="1">
      <alignment horizontal="left" vertical="center" indent="1"/>
    </xf>
    <xf numFmtId="0" fontId="13" fillId="13" borderId="31" xfId="0" applyFont="1" applyFill="1" applyBorder="1" applyAlignment="1">
      <alignment horizontal="center" vertical="center"/>
    </xf>
    <xf numFmtId="0" fontId="11" fillId="10" borderId="2" xfId="0" applyFont="1" applyFill="1" applyBorder="1" applyAlignment="1">
      <alignment horizontal="left" vertical="center" indent="1"/>
    </xf>
    <xf numFmtId="0" fontId="11" fillId="10" borderId="1" xfId="0" applyFont="1" applyFill="1" applyBorder="1" applyAlignment="1">
      <alignment horizontal="left" vertical="center" indent="1"/>
    </xf>
    <xf numFmtId="0" fontId="25" fillId="10" borderId="1" xfId="0" applyFont="1" applyFill="1" applyBorder="1" applyAlignment="1">
      <alignment horizontal="left" vertical="center" wrapText="1" indent="1"/>
    </xf>
    <xf numFmtId="166" fontId="6" fillId="5" borderId="40" xfId="0" applyNumberFormat="1" applyFont="1" applyFill="1" applyBorder="1" applyAlignment="1">
      <alignment horizontal="left" vertical="center" wrapText="1" indent="1"/>
    </xf>
    <xf numFmtId="164" fontId="6" fillId="5" borderId="40" xfId="0" applyNumberFormat="1" applyFont="1" applyFill="1" applyBorder="1" applyAlignment="1">
      <alignment horizontal="left" vertical="center" wrapText="1" indent="1"/>
    </xf>
    <xf numFmtId="0" fontId="6" fillId="4" borderId="40" xfId="0" applyFont="1" applyFill="1" applyBorder="1" applyAlignment="1">
      <alignment horizontal="left" vertical="center" wrapText="1" indent="1"/>
    </xf>
    <xf numFmtId="0" fontId="2" fillId="14" borderId="3" xfId="0" applyFont="1" applyFill="1" applyBorder="1" applyAlignment="1">
      <alignment horizontal="left" vertical="center" wrapText="1" indent="1"/>
    </xf>
    <xf numFmtId="165" fontId="6" fillId="5" borderId="40" xfId="0" applyNumberFormat="1" applyFont="1" applyFill="1" applyBorder="1" applyAlignment="1">
      <alignment horizontal="left" vertical="center" wrapText="1" indent="1"/>
    </xf>
    <xf numFmtId="0" fontId="6" fillId="5" borderId="40" xfId="0" applyFont="1" applyFill="1" applyBorder="1" applyAlignment="1">
      <alignment horizontal="left" vertical="center" wrapText="1" indent="1"/>
    </xf>
    <xf numFmtId="0" fontId="2" fillId="11" borderId="3" xfId="0" applyFont="1" applyFill="1" applyBorder="1" applyAlignment="1">
      <alignment horizontal="left" vertical="center" wrapText="1" indent="1"/>
    </xf>
    <xf numFmtId="0" fontId="2" fillId="15" borderId="17" xfId="0" applyFont="1" applyFill="1" applyBorder="1" applyAlignment="1">
      <alignment horizontal="left" vertical="center" indent="1"/>
    </xf>
    <xf numFmtId="0" fontId="2" fillId="4" borderId="41" xfId="0" applyFont="1" applyFill="1" applyBorder="1" applyAlignment="1">
      <alignment horizontal="left" vertical="center" wrapText="1" indent="1"/>
    </xf>
    <xf numFmtId="0" fontId="2" fillId="11" borderId="42" xfId="0" applyFont="1" applyFill="1" applyBorder="1" applyAlignment="1">
      <alignment horizontal="left" vertical="center" wrapText="1" indent="1"/>
    </xf>
    <xf numFmtId="0" fontId="2" fillId="10" borderId="4" xfId="0" applyFont="1" applyFill="1" applyBorder="1" applyAlignment="1">
      <alignment vertical="center"/>
    </xf>
    <xf numFmtId="0" fontId="2" fillId="10" borderId="5" xfId="0" applyFont="1" applyFill="1" applyBorder="1" applyAlignment="1">
      <alignment vertical="center"/>
    </xf>
    <xf numFmtId="165" fontId="22" fillId="12" borderId="33" xfId="0" applyNumberFormat="1" applyFont="1" applyFill="1" applyBorder="1" applyAlignment="1">
      <alignment horizontal="center" vertical="center"/>
    </xf>
    <xf numFmtId="165" fontId="22" fillId="12" borderId="34" xfId="0" applyNumberFormat="1" applyFont="1" applyFill="1" applyBorder="1" applyAlignment="1">
      <alignment horizontal="center" vertical="center"/>
    </xf>
    <xf numFmtId="167" fontId="22" fillId="12" borderId="35" xfId="0" applyNumberFormat="1" applyFont="1" applyFill="1" applyBorder="1" applyAlignment="1">
      <alignment horizontal="center" vertical="center"/>
    </xf>
    <xf numFmtId="167" fontId="22" fillId="12" borderId="36" xfId="0" applyNumberFormat="1" applyFont="1" applyFill="1" applyBorder="1" applyAlignment="1">
      <alignment horizontal="center" vertical="center"/>
    </xf>
    <xf numFmtId="0" fontId="2" fillId="15" borderId="32" xfId="0" applyFont="1" applyFill="1" applyBorder="1" applyAlignment="1">
      <alignment horizontal="left" vertical="center" indent="1"/>
    </xf>
    <xf numFmtId="167" fontId="22" fillId="12" borderId="38" xfId="0" applyNumberFormat="1" applyFont="1" applyFill="1" applyBorder="1" applyAlignment="1">
      <alignment horizontal="center" vertical="center"/>
    </xf>
    <xf numFmtId="167" fontId="22" fillId="12" borderId="39" xfId="0" applyNumberFormat="1" applyFont="1" applyFill="1" applyBorder="1" applyAlignment="1">
      <alignment horizontal="center" vertical="center"/>
    </xf>
    <xf numFmtId="165" fontId="22" fillId="12" borderId="35" xfId="0" applyNumberFormat="1" applyFont="1" applyFill="1" applyBorder="1" applyAlignment="1">
      <alignment horizontal="center" vertical="center"/>
    </xf>
    <xf numFmtId="165" fontId="22" fillId="12" borderId="36" xfId="0" applyNumberFormat="1" applyFont="1" applyFill="1" applyBorder="1" applyAlignment="1">
      <alignment horizontal="center" vertical="center"/>
    </xf>
    <xf numFmtId="165" fontId="22" fillId="12" borderId="38" xfId="0" applyNumberFormat="1" applyFont="1" applyFill="1" applyBorder="1" applyAlignment="1">
      <alignment horizontal="center" vertical="center"/>
    </xf>
    <xf numFmtId="165" fontId="22" fillId="12" borderId="39" xfId="0" applyNumberFormat="1" applyFont="1" applyFill="1" applyBorder="1" applyAlignment="1">
      <alignment horizontal="center" vertical="center"/>
    </xf>
    <xf numFmtId="0" fontId="16" fillId="10" borderId="0" xfId="1" applyFont="1" applyFill="1" applyAlignment="1">
      <alignment horizontal="right" vertical="center"/>
    </xf>
    <xf numFmtId="0" fontId="17" fillId="10" borderId="2" xfId="1" applyFont="1" applyFill="1" applyBorder="1" applyAlignment="1">
      <alignment horizontal="left" vertical="center" wrapText="1" indent="1"/>
    </xf>
    <xf numFmtId="0" fontId="17" fillId="10" borderId="1" xfId="1" applyFont="1" applyFill="1" applyBorder="1" applyAlignment="1">
      <alignment horizontal="left" vertical="center" wrapText="1" indent="1"/>
    </xf>
  </cellXfs>
  <cellStyles count="2">
    <cellStyle name="Hyperlink" xfId="1" builtinId="8"/>
    <cellStyle name="Normal" xfId="0" builtinId="0"/>
  </cellStyles>
  <dxfs count="22">
    <dxf>
      <fill>
        <patternFill patternType="solid">
          <bgColor rgb="FFFFF4D5"/>
        </patternFill>
      </fill>
    </dxf>
    <dxf>
      <fill>
        <patternFill patternType="solid">
          <bgColor rgb="FFE8F2E2"/>
        </patternFill>
      </fill>
    </dxf>
    <dxf>
      <fill>
        <patternFill patternType="solid">
          <bgColor rgb="FFFCE4D6"/>
        </patternFill>
      </fill>
    </dxf>
    <dxf>
      <fill>
        <patternFill patternType="solid">
          <bgColor rgb="FFFFF4D5"/>
        </patternFill>
      </fill>
    </dxf>
    <dxf>
      <fill>
        <patternFill patternType="solid">
          <bgColor rgb="FFE8F2E2"/>
        </patternFill>
      </fill>
    </dxf>
    <dxf>
      <fill>
        <patternFill patternType="solid">
          <bgColor rgb="FFE8F2E2"/>
        </patternFill>
      </fill>
    </dxf>
    <dxf>
      <fill>
        <patternFill patternType="solid">
          <bgColor rgb="FFFCE4D6"/>
        </patternFill>
      </fill>
    </dxf>
    <dxf>
      <font>
        <b/>
      </font>
      <fill>
        <patternFill patternType="solid">
          <bgColor rgb="FFFFF4D5"/>
        </patternFill>
      </fill>
    </dxf>
    <dxf>
      <font>
        <b/>
      </font>
      <fill>
        <patternFill patternType="solid">
          <bgColor rgb="FFE8F2E2"/>
        </patternFill>
      </fill>
    </dxf>
    <dxf>
      <font>
        <b/>
      </font>
      <fill>
        <patternFill patternType="solid">
          <bgColor rgb="FFFFF4D5"/>
        </patternFill>
      </fill>
    </dxf>
    <dxf>
      <font>
        <b/>
      </font>
      <fill>
        <patternFill patternType="solid">
          <bgColor rgb="FFE8F2E2"/>
        </patternFill>
      </fill>
    </dxf>
    <dxf>
      <font>
        <b/>
      </font>
      <fill>
        <patternFill patternType="solid">
          <bgColor rgb="FFFFF4D5"/>
        </patternFill>
      </fill>
    </dxf>
    <dxf>
      <font>
        <b/>
      </font>
      <fill>
        <patternFill patternType="solid">
          <bgColor rgb="FFE8F2E2"/>
        </patternFill>
      </fill>
    </dxf>
    <dxf>
      <font>
        <b val="0"/>
        <i val="0"/>
        <strike val="0"/>
        <condense val="0"/>
        <extend val="0"/>
        <outline val="0"/>
        <shadow val="0"/>
        <u val="none"/>
        <vertAlign val="baseline"/>
        <sz val="10"/>
        <color rgb="FF000000"/>
        <name val="Century Gothic"/>
        <family val="2"/>
        <scheme val="none"/>
      </font>
      <numFmt numFmtId="167" formatCode="0.0%;[Red]\(0.0%\);\-"/>
      <fill>
        <patternFill patternType="solid">
          <fgColor indexed="64"/>
          <bgColor rgb="FFFFFFFF"/>
        </patternFill>
      </fill>
      <alignment horizontal="left" vertical="center" textRotation="0" wrapText="0" indent="1"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0"/>
        <color rgb="FF000000"/>
        <name val="Century Gothic"/>
        <family val="2"/>
        <scheme val="none"/>
      </font>
      <numFmt numFmtId="167" formatCode="0.0%;[Red]\(0.0%\);\-"/>
      <fill>
        <patternFill patternType="solid">
          <fgColor indexed="64"/>
          <bgColor rgb="FFFFFFFF"/>
        </patternFill>
      </fill>
      <alignment horizontal="left" vertical="center" textRotation="0" wrapText="0" indent="1"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0"/>
        <color rgb="FF000000"/>
        <name val="Century Gothic"/>
        <family val="2"/>
        <scheme val="none"/>
      </font>
      <numFmt numFmtId="165" formatCode="\$#,##0.00;[Red]\(\$#,##0.00\);\-"/>
      <fill>
        <patternFill patternType="solid">
          <fgColor indexed="64"/>
          <bgColor rgb="FFFFFFFF"/>
        </patternFill>
      </fill>
      <alignment horizontal="left" vertical="center" textRotation="0" wrapText="0" indent="1"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0"/>
        <color rgb="FF000000"/>
        <name val="Century Gothic"/>
        <family val="2"/>
        <scheme val="none"/>
      </font>
      <numFmt numFmtId="165" formatCode="\$#,##0.00;[Red]\(\$#,##0.00\);\-"/>
      <fill>
        <patternFill patternType="solid">
          <fgColor indexed="64"/>
          <bgColor rgb="FFFFFFFF"/>
        </patternFill>
      </fill>
      <alignment horizontal="left" vertical="center" textRotation="0" wrapText="0" indent="1"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0"/>
        <color rgb="FF000000"/>
        <name val="Century Gothic"/>
        <family val="2"/>
        <scheme val="none"/>
      </font>
      <numFmt numFmtId="169" formatCode="\+0%;[Red]\-0%;\-"/>
      <fill>
        <patternFill patternType="solid">
          <fgColor indexed="64"/>
          <bgColor rgb="FFFFFFFF"/>
        </patternFill>
      </fill>
      <alignment horizontal="left" vertical="center" textRotation="0" wrapText="0" indent="1"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outline="0">
        <top style="thin">
          <color rgb="FF464632"/>
        </top>
        <bottom style="thin">
          <color theme="0" tint="-0.14996795556505021"/>
        </bottom>
      </border>
    </dxf>
    <dxf>
      <font>
        <b val="0"/>
        <i val="0"/>
        <strike val="0"/>
        <condense val="0"/>
        <extend val="0"/>
        <outline val="0"/>
        <shadow val="0"/>
        <u val="none"/>
        <vertAlign val="baseline"/>
        <sz val="10"/>
        <color rgb="FF000000"/>
        <name val="Century Gothic"/>
        <family val="2"/>
        <scheme val="none"/>
      </font>
      <fill>
        <patternFill patternType="solid">
          <fgColor indexed="64"/>
          <bgColor rgb="FFFFFFFF"/>
        </patternFill>
      </fill>
      <alignment horizontal="left" vertical="center" textRotation="0" wrapText="0" indent="1" justifyLastLine="0" shrinkToFit="0" readingOrder="0"/>
    </dxf>
    <dxf>
      <border>
        <bottom style="thin">
          <color rgb="FF464632"/>
        </bottom>
      </border>
    </dxf>
    <dxf>
      <font>
        <b/>
        <i val="0"/>
        <strike val="0"/>
        <condense val="0"/>
        <extend val="0"/>
        <outline val="0"/>
        <shadow val="0"/>
        <u val="none"/>
        <vertAlign val="baseline"/>
        <sz val="11"/>
        <color theme="0"/>
        <name val="Century Gothic"/>
        <family val="2"/>
        <scheme val="none"/>
      </font>
      <fill>
        <patternFill patternType="solid">
          <fgColor indexed="64"/>
          <bgColor rgb="FF464632"/>
        </patternFill>
      </fill>
      <alignment horizontal="center" vertical="center" textRotation="0" wrapText="1" indent="0" justifyLastLine="0" shrinkToFit="0" readingOrder="0"/>
      <border diagonalUp="0" diagonalDown="0">
        <left/>
        <right/>
        <top/>
        <bottom/>
        <vertical/>
        <horizontal/>
      </border>
    </dxf>
  </dxfs>
  <tableStyles count="0" defaultTableStyle="TableStyleMedium2" defaultPivotStyle="PivotStyleLight16"/>
  <colors>
    <mruColors>
      <color rgb="FF464632"/>
      <color rgb="FF5399FF"/>
      <color rgb="FFECECE0"/>
      <color rgb="FFF5F5EF"/>
      <color rgb="FF0066FF"/>
      <color rgb="FF257DFF"/>
      <color rgb="FFF4B183"/>
      <color rgb="FFEBF3FF"/>
      <color rgb="FFFFF7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0"/>
        <c:ser>
          <c:idx val="0"/>
          <c:order val="0"/>
          <c:tx>
            <c:v>Cost</c:v>
          </c:tx>
          <c:spPr>
            <a:solidFill>
              <a:srgbClr val="5399FF"/>
            </a:solidFill>
            <a:ln>
              <a:solidFill>
                <a:srgbClr val="5399FF"/>
              </a:solidFill>
            </a:ln>
          </c:spPr>
          <c:invertIfNegative val="1"/>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'Main Calculator'!$B$32:$B$41</c:f>
              <c:strCache>
                <c:ptCount val="10"/>
                <c:pt idx="0">
                  <c:v>Item Cost</c:v>
                </c:pt>
                <c:pt idx="1">
                  <c:v>Inbound Shipping</c:v>
                </c:pt>
                <c:pt idx="2">
                  <c:v>Referral Fee</c:v>
                </c:pt>
                <c:pt idx="3">
                  <c:v>FBA Fulfillment</c:v>
                </c:pt>
                <c:pt idx="4">
                  <c:v>Storage</c:v>
                </c:pt>
                <c:pt idx="5">
                  <c:v>Prep &amp; Labeling</c:v>
                </c:pt>
                <c:pt idx="6">
                  <c:v>Advertising</c:v>
                </c:pt>
                <c:pt idx="7">
                  <c:v>Returns / Other</c:v>
                </c:pt>
                <c:pt idx="8">
                  <c:v>Seller Plan Allocation</c:v>
                </c:pt>
                <c:pt idx="9">
                  <c:v>Other Per-Unit Costs</c:v>
                </c:pt>
              </c:strCache>
            </c:strRef>
          </c:cat>
          <c:val>
            <c:numRef>
              <c:f>'Main Calculator'!$F$32:$F$41</c:f>
              <c:numCache>
                <c:formatCode>\$#,##0.00;[Red]\(\$#,##0.00\);\-</c:formatCode>
                <c:ptCount val="10"/>
                <c:pt idx="0">
                  <c:v>8.5</c:v>
                </c:pt>
                <c:pt idx="1">
                  <c:v>2.2000000000000002</c:v>
                </c:pt>
                <c:pt idx="2">
                  <c:v>4.4984999999999999</c:v>
                </c:pt>
                <c:pt idx="3">
                  <c:v>3.22</c:v>
                </c:pt>
                <c:pt idx="4">
                  <c:v>0.45</c:v>
                </c:pt>
                <c:pt idx="5">
                  <c:v>0</c:v>
                </c:pt>
                <c:pt idx="6">
                  <c:v>0</c:v>
                </c:pt>
                <c:pt idx="7">
                  <c:v>0</c:v>
                </c:pt>
                <c:pt idx="8">
                  <c:v>0.99</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5399FF"/>
                    </a:solidFill>
                  </a:ln>
                </c14:spPr>
              </c14:invertSolidFillFmt>
            </c:ext>
            <c:ext xmlns:c16="http://schemas.microsoft.com/office/drawing/2014/chart" uri="{C3380CC4-5D6E-409C-BE32-E72D297353CC}">
              <c16:uniqueId val="{00000000-C79D-4D6F-BA7B-306B42076C79}"/>
            </c:ext>
          </c:extLst>
        </c:ser>
        <c:dLbls>
          <c:dLblPos val="outEnd"/>
          <c:showLegendKey val="0"/>
          <c:showVal val="1"/>
          <c:showCatName val="0"/>
          <c:showSerName val="0"/>
          <c:showPercent val="0"/>
          <c:showBubbleSize val="0"/>
        </c:dLbls>
        <c:gapWidth val="150"/>
        <c:axId val="48650112"/>
        <c:axId val="48672768"/>
      </c:barChart>
      <c:catAx>
        <c:axId val="48650112"/>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spPr>
          <a:ln>
            <a:solidFill>
              <a:schemeClr val="bg1">
                <a:lumMod val="75000"/>
              </a:schemeClr>
            </a:solidFill>
          </a:ln>
        </c:spPr>
        <c:crossAx val="48672768"/>
        <c:crosses val="autoZero"/>
        <c:auto val="1"/>
        <c:lblAlgn val="ctr"/>
        <c:lblOffset val="100"/>
        <c:noMultiLvlLbl val="0"/>
      </c:catAx>
      <c:valAx>
        <c:axId val="48672768"/>
        <c:scaling>
          <c:orientation val="minMax"/>
        </c:scaling>
        <c:delete val="0"/>
        <c:axPos val="b"/>
        <c:majorGridlines>
          <c:spPr>
            <a:ln w="9525">
              <a:solidFill>
                <a:srgbClr val="CCCCCC"/>
              </a:solidFill>
              <a:prstDash val="dash"/>
            </a:ln>
          </c:spPr>
        </c:majorGridlines>
        <c:numFmt formatCode="\$#,##0.00;[Red]\(\$#,##0.00\);\-" sourceLinked="1"/>
        <c:majorTickMark val="none"/>
        <c:minorTickMark val="none"/>
        <c:tickLblPos val="nextTo"/>
        <c:spPr>
          <a:ln>
            <a:solidFill>
              <a:schemeClr val="bg1">
                <a:lumMod val="75000"/>
              </a:schemeClr>
            </a:solidFill>
          </a:ln>
        </c:spPr>
        <c:crossAx val="48650112"/>
        <c:crosses val="autoZero"/>
        <c:crossBetween val="between"/>
      </c:valAx>
      <c:spPr>
        <a:noFill/>
      </c:spPr>
    </c:plotArea>
    <c:plotVisOnly val="1"/>
    <c:dispBlanksAs val="zero"/>
    <c:showDLblsOverMax val="1"/>
  </c:chart>
  <c:spPr>
    <a:noFill/>
    <a:ln w="9525">
      <a:noFill/>
      <a:prstDash val="solid"/>
    </a:ln>
  </c:spPr>
  <c:txPr>
    <a:bodyPr/>
    <a:lstStyle/>
    <a:p>
      <a:pPr>
        <a:defRPr>
          <a:solidFill>
            <a:schemeClr val="tx1"/>
          </a:solidFill>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'Main Calculator'!$D$55</c:f>
              <c:strCache>
                <c:ptCount val="1"/>
                <c:pt idx="0">
                  <c:v>Profit / Unit</c:v>
                </c:pt>
              </c:strCache>
            </c:strRef>
          </c:tx>
          <c:spPr>
            <a:solidFill>
              <a:srgbClr val="5399FF"/>
            </a:solidFill>
            <a:ln>
              <a:solidFill>
                <a:srgbClr val="5399FF"/>
              </a:solidFill>
            </a:ln>
            <a:effectLst/>
          </c:spPr>
          <c:invertIfNegative val="0"/>
          <c:cat>
            <c:numRef>
              <c:f>'Main Calculator'!$B$56:$B$60</c:f>
              <c:numCache>
                <c:formatCode>\+0%;[Red]\-0%;\-</c:formatCode>
                <c:ptCount val="5"/>
                <c:pt idx="0">
                  <c:v>-0.1</c:v>
                </c:pt>
                <c:pt idx="1">
                  <c:v>-0.05</c:v>
                </c:pt>
                <c:pt idx="2">
                  <c:v>0</c:v>
                </c:pt>
                <c:pt idx="3">
                  <c:v>0.05</c:v>
                </c:pt>
                <c:pt idx="4">
                  <c:v>0.1</c:v>
                </c:pt>
              </c:numCache>
            </c:numRef>
          </c:cat>
          <c:val>
            <c:numRef>
              <c:f>'Main Calculator'!$D$56:$D$60</c:f>
              <c:numCache>
                <c:formatCode>\$#,##0.00;[Red]\(\$#,##0.00\);\-</c:formatCode>
                <c:ptCount val="5"/>
                <c:pt idx="0">
                  <c:v>7.5823499999999981</c:v>
                </c:pt>
                <c:pt idx="1">
                  <c:v>8.8569249999999968</c:v>
                </c:pt>
                <c:pt idx="2">
                  <c:v>10.131499999999999</c:v>
                </c:pt>
                <c:pt idx="3">
                  <c:v>11.406075000000001</c:v>
                </c:pt>
                <c:pt idx="4">
                  <c:v>12.680650000000004</c:v>
                </c:pt>
              </c:numCache>
            </c:numRef>
          </c:val>
          <c:extLst>
            <c:ext xmlns:c16="http://schemas.microsoft.com/office/drawing/2014/chart" uri="{C3380CC4-5D6E-409C-BE32-E72D297353CC}">
              <c16:uniqueId val="{00000000-BCE9-455E-A6CC-330EF7B3879C}"/>
            </c:ext>
          </c:extLst>
        </c:ser>
        <c:dLbls>
          <c:showLegendKey val="0"/>
          <c:showVal val="0"/>
          <c:showCatName val="0"/>
          <c:showSerName val="0"/>
          <c:showPercent val="0"/>
          <c:showBubbleSize val="0"/>
        </c:dLbls>
        <c:gapWidth val="201"/>
        <c:overlap val="-27"/>
        <c:axId val="677184128"/>
        <c:axId val="899423360"/>
      </c:barChart>
      <c:catAx>
        <c:axId val="677184128"/>
        <c:scaling>
          <c:orientation val="minMax"/>
        </c:scaling>
        <c:delete val="0"/>
        <c:axPos val="b"/>
        <c:numFmt formatCode="\+0%;[Red]\-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crossAx val="899423360"/>
        <c:crosses val="autoZero"/>
        <c:auto val="1"/>
        <c:lblAlgn val="ctr"/>
        <c:lblOffset val="100"/>
        <c:noMultiLvlLbl val="0"/>
      </c:catAx>
      <c:valAx>
        <c:axId val="899423360"/>
        <c:scaling>
          <c:orientation val="minMax"/>
        </c:scaling>
        <c:delete val="0"/>
        <c:axPos val="l"/>
        <c:majorGridlines>
          <c:spPr>
            <a:ln w="9525" cap="flat" cmpd="sng" algn="ctr">
              <a:solidFill>
                <a:schemeClr val="tx1">
                  <a:lumMod val="15000"/>
                  <a:lumOff val="85000"/>
                </a:schemeClr>
              </a:solidFill>
              <a:round/>
            </a:ln>
            <a:effectLst/>
          </c:spPr>
        </c:majorGridlines>
        <c:numFmt formatCode="\$#,##0.00;[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crossAx val="67718412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chemeClr val="tx1"/>
          </a:solidFill>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178955</xdr:colOff>
      <xdr:row>30</xdr:row>
      <xdr:rowOff>44451</xdr:rowOff>
    </xdr:from>
    <xdr:to>
      <xdr:col>10</xdr:col>
      <xdr:colOff>866</xdr:colOff>
      <xdr:row>44</xdr:row>
      <xdr:rowOff>114301</xdr:rowOff>
    </xdr:to>
    <xdr:graphicFrame macro="">
      <xdr:nvGraphicFramePr>
        <xdr:cNvPr id="2" name="Char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171450</xdr:colOff>
      <xdr:row>48</xdr:row>
      <xdr:rowOff>139700</xdr:rowOff>
    </xdr:from>
    <xdr:to>
      <xdr:col>9</xdr:col>
      <xdr:colOff>1543049</xdr:colOff>
      <xdr:row>59</xdr:row>
      <xdr:rowOff>123825</xdr:rowOff>
    </xdr:to>
    <xdr:graphicFrame macro="">
      <xdr:nvGraphicFramePr>
        <xdr:cNvPr id="5" name="Chart 4">
          <a:extLst>
            <a:ext uri="{FF2B5EF4-FFF2-40B4-BE49-F238E27FC236}">
              <a16:creationId xmlns:a16="http://schemas.microsoft.com/office/drawing/2014/main" id="{D53D2D7F-CF46-8AAF-1FF7-F7C45EFCF6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12290-ABD3-4ABE-BBEF-02C9DD1316C6}" name="Table1" displayName="Table1" ref="B55:F60" totalsRowShown="0" headerRowDxfId="21" dataDxfId="19" headerRowBorderDxfId="20" tableBorderDxfId="18">
  <autoFilter ref="B55:F60" xr:uid="{00012290-ABD3-4ABE-BBEF-02C9DD1316C6}">
    <filterColumn colId="0" hiddenButton="1"/>
    <filterColumn colId="1" hiddenButton="1"/>
    <filterColumn colId="2" hiddenButton="1"/>
    <filterColumn colId="3" hiddenButton="1"/>
    <filterColumn colId="4" hiddenButton="1"/>
  </autoFilter>
  <tableColumns count="5">
    <tableColumn id="1" xr3:uid="{F6BE57C6-D175-4B4C-8D7B-87E678F76D0D}" name="Price Change" dataDxfId="17"/>
    <tableColumn id="2" xr3:uid="{85F32F18-BE58-4DD6-B990-936A190EEB78}" name="Selling Price" dataDxfId="16">
      <calculatedColumnFormula>$D$12*(1+B56)</calculatedColumnFormula>
    </tableColumn>
    <tableColumn id="3" xr3:uid="{3B35A25D-B8F3-400C-8E3F-0F0F4B96BDA1}" name="Profit / Unit" dataDxfId="15">
      <calculatedColumnFormula>C56*(1-$F$44-$D$21-$D$22)-$F$45</calculatedColumnFormula>
    </tableColumn>
    <tableColumn id="4" xr3:uid="{01029925-4C07-4A05-9C5B-3329D9BA29A0}" name="Net Margin" dataDxfId="14">
      <calculatedColumnFormula>IFERROR(D56/C56,0)</calculatedColumnFormula>
    </tableColumn>
    <tableColumn id="5" xr3:uid="{094ED30D-C2F0-4429-8A80-1706839A3789}" name="ROI" dataDxfId="13">
      <calculatedColumnFormula>IFERROR(D56/($D$13+$D$14),0)</calculatedColumnFormula>
    </tableColumn>
  </tableColumns>
  <tableStyleInfo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91" row="8">
    <wetp:webextensionref xmlns:r="http://schemas.openxmlformats.org/officeDocument/2006/relationships" r:id="rId1"/>
  </wetp:taskpane>
  <wetp:taskpane dockstate="right" visibility="0" width="503" row="9">
    <wetp:webextensionref xmlns:r="http://schemas.openxmlformats.org/officeDocument/2006/relationships" r:id="rId2"/>
  </wetp:taskpane>
</wetp:taskpanes>
</file>

<file path=xl/webextensions/webextension1.xml><?xml version="1.0" encoding="utf-8"?>
<we:webextension xmlns:we="http://schemas.microsoft.com/office/webextensions/webextension/2010/11" id="{BC37B3BD-1011-4B9A-A0BA-5C715F63E9C7}">
  <we:reference id="wa200009404" version="1.0.0.8" store="en-US" storeType="OMEX"/>
  <we:alternateReferences>
    <we:reference id="wa200009404" version="1.0.0.8" store="" storeType="OMEX"/>
  </we:alternateReferences>
  <we:properties>
    <we:property name="claude.fileId" value="&quot;99ce7be3-7d5b-43d0-89fc-a5820c42cdc4&quot;"/>
  </we:properties>
  <we:bindings/>
  <we:snapshot xmlns:r="http://schemas.openxmlformats.org/officeDocument/2006/relationships"/>
</we:webextension>
</file>

<file path=xl/webextensions/webextension2.xml><?xml version="1.0" encoding="utf-8"?>
<we:webextension xmlns:we="http://schemas.microsoft.com/office/webextensions/webextension/2010/11" id="{04750A51-A382-4BCF-AE7F-B2C8E2BC2FF8}">
  <we:reference id="wa200010215" version="2.0.0.0" store="en-US" storeType="OMEX"/>
  <we:alternateReferences>
    <we:reference id="WA200010215" version="2.0.0.0" store="" storeType="OMEX"/>
  </we:alternateReferences>
  <we:properties>
    <we:property name="bps.codex_control.document_id" value="&quot;c9f93eba-972f-4005-877b-02b34b273784&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dothecalculation.com/calculators/amazon-fba-profit-calculator" TargetMode="External"/><Relationship Id="rId7" Type="http://schemas.openxmlformats.org/officeDocument/2006/relationships/printerSettings" Target="../printerSettings/printerSettings1.bin"/><Relationship Id="rId2" Type="http://schemas.openxmlformats.org/officeDocument/2006/relationships/hyperlink" Target="https://dothecalculation.com/" TargetMode="External"/><Relationship Id="rId1" Type="http://schemas.openxmlformats.org/officeDocument/2006/relationships/hyperlink" Target="https://dothecalculation.com/" TargetMode="External"/><Relationship Id="rId6" Type="http://schemas.openxmlformats.org/officeDocument/2006/relationships/hyperlink" Target="https://sell.amazon.com/fulfillment-by-amazon" TargetMode="External"/><Relationship Id="rId5" Type="http://schemas.openxmlformats.org/officeDocument/2006/relationships/hyperlink" Target="https://sell.amazon.com/blog/fba-fees-guide" TargetMode="External"/><Relationship Id="rId4" Type="http://schemas.openxmlformats.org/officeDocument/2006/relationships/hyperlink" Target="https://sell.amazon.com/pricing"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comments" Target="../comments2.xml"/><Relationship Id="rId2" Type="http://schemas.openxmlformats.org/officeDocument/2006/relationships/hyperlink" Target="https://dothecalculation.com/" TargetMode="External"/><Relationship Id="rId1" Type="http://schemas.openxmlformats.org/officeDocument/2006/relationships/hyperlink" Target="https://dothecalculation.com/" TargetMode="External"/><Relationship Id="rId6" Type="http://schemas.openxmlformats.org/officeDocument/2006/relationships/table" Target="../tables/table1.xml"/><Relationship Id="rId5" Type="http://schemas.openxmlformats.org/officeDocument/2006/relationships/vmlDrawing" Target="../drawings/vmlDrawing2.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dothecalculation.com/excel-templates" TargetMode="External"/><Relationship Id="rId2" Type="http://schemas.openxmlformats.org/officeDocument/2006/relationships/hyperlink" Target="https://www.dothecalculation.com/" TargetMode="External"/><Relationship Id="rId1" Type="http://schemas.openxmlformats.org/officeDocument/2006/relationships/hyperlink" Target="https://www.dothecalculation.com/" TargetMode="External"/><Relationship Id="rId6" Type="http://schemas.openxmlformats.org/officeDocument/2006/relationships/hyperlink" Target="https://dothecalculation.com/" TargetMode="External"/><Relationship Id="rId5" Type="http://schemas.openxmlformats.org/officeDocument/2006/relationships/hyperlink" Target="https://www.dothecalculation.com/disclaimer" TargetMode="External"/><Relationship Id="rId4" Type="http://schemas.openxmlformats.org/officeDocument/2006/relationships/hyperlink" Target="https://www.dothecalculation.com/term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Z665"/>
  <sheetViews>
    <sheetView showGridLines="0" tabSelected="1" zoomScaleNormal="100" zoomScaleSheetLayoutView="80" workbookViewId="0">
      <selection activeCell="D18" sqref="D18"/>
    </sheetView>
  </sheetViews>
  <sheetFormatPr defaultColWidth="20.58203125" defaultRowHeight="20.149999999999999" customHeight="1"/>
  <cols>
    <col min="1" max="1" width="2.58203125" style="2" customWidth="1"/>
    <col min="2" max="10" width="21.58203125" style="2" customWidth="1"/>
    <col min="11" max="11" width="2.58203125" style="2" customWidth="1"/>
    <col min="12" max="17" width="20.58203125" style="2"/>
    <col min="18" max="130" width="20.58203125" style="6"/>
    <col min="131" max="16384" width="20.58203125" style="2"/>
  </cols>
  <sheetData>
    <row r="1" spans="1:17" ht="10" customHeight="1">
      <c r="A1" s="1"/>
      <c r="B1" s="1"/>
      <c r="C1" s="1"/>
      <c r="D1" s="1"/>
      <c r="E1" s="1"/>
      <c r="F1" s="1"/>
      <c r="G1" s="1"/>
      <c r="H1" s="1"/>
      <c r="I1" s="1"/>
      <c r="J1" s="1"/>
      <c r="K1" s="1"/>
      <c r="L1" s="1"/>
      <c r="M1" s="1"/>
      <c r="N1" s="1"/>
      <c r="O1" s="1"/>
      <c r="P1" s="1"/>
      <c r="Q1" s="1"/>
    </row>
    <row r="2" spans="1:17" s="7" customFormat="1" ht="50.15" customHeight="1">
      <c r="B2" s="9" t="s">
        <v>176</v>
      </c>
      <c r="C2" s="8"/>
      <c r="D2" s="8"/>
      <c r="E2" s="8"/>
      <c r="F2" s="8"/>
      <c r="G2" s="8"/>
      <c r="H2" s="8"/>
      <c r="I2" s="8"/>
      <c r="J2" s="28" t="e" vm="1">
        <v>#VALUE!</v>
      </c>
      <c r="K2" s="8"/>
      <c r="L2" s="8"/>
    </row>
    <row r="3" spans="1:17" s="7" customFormat="1" ht="20.149999999999999" customHeight="1">
      <c r="B3" s="10" t="s">
        <v>177</v>
      </c>
      <c r="C3" s="8"/>
      <c r="D3" s="8"/>
      <c r="E3" s="8"/>
      <c r="F3" s="8"/>
      <c r="G3" s="8"/>
      <c r="H3" s="8"/>
      <c r="I3" s="8"/>
      <c r="J3" s="8"/>
      <c r="K3" s="8"/>
      <c r="L3" s="8"/>
    </row>
    <row r="4" spans="1:17" s="7" customFormat="1" ht="20.149999999999999" customHeight="1">
      <c r="B4" s="10"/>
      <c r="C4" s="8"/>
      <c r="D4" s="8"/>
      <c r="E4" s="8"/>
      <c r="F4" s="8"/>
      <c r="G4" s="8"/>
      <c r="H4" s="8"/>
      <c r="I4" s="8"/>
      <c r="J4" s="8"/>
      <c r="K4" s="8"/>
      <c r="L4" s="8"/>
    </row>
    <row r="5" spans="1:17" ht="30" customHeight="1">
      <c r="A5" s="1"/>
      <c r="B5" s="11" t="s">
        <v>201</v>
      </c>
      <c r="C5" s="1"/>
      <c r="D5" s="1"/>
      <c r="E5" s="1"/>
      <c r="F5" s="1"/>
      <c r="G5" s="1"/>
      <c r="H5" s="1"/>
      <c r="I5" s="1"/>
      <c r="J5" s="1"/>
      <c r="K5" s="1"/>
      <c r="L5" s="1"/>
      <c r="M5" s="1"/>
      <c r="N5" s="1"/>
      <c r="O5" s="1"/>
      <c r="P5" s="1"/>
      <c r="Q5" s="1"/>
    </row>
    <row r="6" spans="1:17" s="7" customFormat="1" ht="20.149999999999999" customHeight="1">
      <c r="B6" s="6"/>
      <c r="C6" s="6"/>
      <c r="D6" s="1"/>
      <c r="E6" s="1"/>
      <c r="F6" s="1"/>
      <c r="G6" s="6"/>
      <c r="H6" s="6"/>
      <c r="I6" s="4"/>
      <c r="J6" s="6"/>
      <c r="K6" s="8"/>
      <c r="L6" s="8"/>
    </row>
    <row r="7" spans="1:17" s="7" customFormat="1" ht="20.149999999999999" customHeight="1">
      <c r="B7" s="89" t="s">
        <v>202</v>
      </c>
      <c r="C7" s="89"/>
      <c r="D7" s="89"/>
      <c r="E7" s="89"/>
      <c r="F7" s="89"/>
      <c r="G7" s="89"/>
      <c r="H7" s="89"/>
      <c r="I7" s="89"/>
      <c r="J7" s="89"/>
      <c r="K7" s="8"/>
      <c r="L7" s="8"/>
    </row>
    <row r="8" spans="1:17" s="7" customFormat="1" ht="20.149999999999999" customHeight="1">
      <c r="B8" s="90" t="s">
        <v>203</v>
      </c>
      <c r="C8" s="90"/>
      <c r="D8" s="90"/>
      <c r="E8" s="90"/>
      <c r="F8" s="90"/>
      <c r="G8" s="90"/>
      <c r="H8" s="90"/>
      <c r="I8" s="90"/>
      <c r="J8" s="90"/>
      <c r="K8" s="8"/>
      <c r="L8" s="8"/>
    </row>
    <row r="9" spans="1:17" ht="20.149999999999999" customHeight="1">
      <c r="A9" s="1"/>
      <c r="B9" s="6"/>
      <c r="C9" s="3"/>
      <c r="D9" s="3"/>
      <c r="E9" s="3"/>
      <c r="F9" s="3"/>
      <c r="G9" s="3"/>
      <c r="H9" s="3"/>
      <c r="I9" s="3"/>
      <c r="J9" s="3"/>
      <c r="K9" s="3"/>
      <c r="L9" s="3"/>
      <c r="M9" s="1"/>
      <c r="N9" s="1"/>
      <c r="O9" s="1"/>
      <c r="P9" s="1"/>
      <c r="Q9" s="1"/>
    </row>
    <row r="10" spans="1:17" ht="30" customHeight="1">
      <c r="A10" s="1"/>
      <c r="B10" s="11" t="s">
        <v>0</v>
      </c>
      <c r="C10" s="1"/>
      <c r="D10" s="1"/>
      <c r="E10" s="1"/>
      <c r="F10" s="1"/>
      <c r="G10" s="1"/>
      <c r="H10" s="1"/>
      <c r="I10" s="1"/>
      <c r="J10" s="1"/>
      <c r="K10" s="1"/>
      <c r="L10" s="1"/>
      <c r="M10" s="1"/>
      <c r="N10" s="1"/>
      <c r="O10" s="1"/>
      <c r="P10" s="1"/>
      <c r="Q10" s="1"/>
    </row>
    <row r="11" spans="1:17" s="6" customFormat="1" ht="20.149999999999999" customHeight="1">
      <c r="A11" s="4"/>
      <c r="C11" s="5"/>
      <c r="D11" s="5"/>
      <c r="E11" s="5"/>
      <c r="F11" s="5"/>
      <c r="G11" s="5"/>
      <c r="H11" s="5"/>
      <c r="I11" s="5"/>
      <c r="J11" s="5"/>
      <c r="K11" s="5"/>
      <c r="L11" s="5"/>
      <c r="M11" s="4"/>
      <c r="N11" s="4"/>
      <c r="O11" s="4"/>
      <c r="P11" s="4"/>
      <c r="Q11" s="4"/>
    </row>
    <row r="12" spans="1:17" ht="20.149999999999999" customHeight="1">
      <c r="A12" s="1"/>
      <c r="B12" s="43" t="s">
        <v>1</v>
      </c>
      <c r="C12" s="138" t="s">
        <v>2</v>
      </c>
      <c r="D12" s="138"/>
      <c r="E12" s="138"/>
      <c r="F12" s="138"/>
      <c r="G12" s="138"/>
      <c r="H12" s="138"/>
      <c r="I12" s="138"/>
      <c r="J12" s="139"/>
      <c r="K12" s="4"/>
      <c r="L12" s="4"/>
      <c r="M12" s="1"/>
      <c r="N12" s="1"/>
      <c r="O12" s="1"/>
      <c r="P12" s="1"/>
      <c r="Q12" s="1"/>
    </row>
    <row r="13" spans="1:17" ht="20.149999999999999" customHeight="1">
      <c r="A13" s="1"/>
      <c r="B13" s="44" t="s">
        <v>3</v>
      </c>
      <c r="C13" s="97" t="s">
        <v>4</v>
      </c>
      <c r="D13" s="97"/>
      <c r="E13" s="97"/>
      <c r="F13" s="97"/>
      <c r="G13" s="97"/>
      <c r="H13" s="97"/>
      <c r="I13" s="97"/>
      <c r="J13" s="98"/>
      <c r="K13" s="4"/>
      <c r="L13" s="4"/>
      <c r="M13" s="1"/>
      <c r="N13" s="1"/>
      <c r="O13" s="1"/>
      <c r="P13" s="1"/>
      <c r="Q13" s="1"/>
    </row>
    <row r="14" spans="1:17" ht="20.149999999999999" customHeight="1">
      <c r="A14" s="1"/>
      <c r="B14" s="44" t="s">
        <v>5</v>
      </c>
      <c r="C14" s="97" t="s">
        <v>6</v>
      </c>
      <c r="D14" s="97"/>
      <c r="E14" s="97"/>
      <c r="F14" s="97"/>
      <c r="G14" s="97"/>
      <c r="H14" s="97"/>
      <c r="I14" s="97"/>
      <c r="J14" s="98"/>
      <c r="K14" s="4"/>
      <c r="L14" s="4"/>
      <c r="M14" s="1"/>
      <c r="N14" s="1"/>
      <c r="O14" s="1"/>
      <c r="P14" s="1"/>
      <c r="Q14" s="1"/>
    </row>
    <row r="15" spans="1:17" ht="20.149999999999999" customHeight="1">
      <c r="A15" s="1"/>
      <c r="B15" s="44" t="s">
        <v>7</v>
      </c>
      <c r="C15" s="97" t="s">
        <v>8</v>
      </c>
      <c r="D15" s="97"/>
      <c r="E15" s="97"/>
      <c r="F15" s="97"/>
      <c r="G15" s="97"/>
      <c r="H15" s="97"/>
      <c r="I15" s="97"/>
      <c r="J15" s="98"/>
      <c r="K15" s="4"/>
      <c r="L15" s="4"/>
      <c r="M15" s="1"/>
      <c r="N15" s="1"/>
      <c r="O15" s="1"/>
      <c r="P15" s="1"/>
      <c r="Q15" s="1"/>
    </row>
    <row r="16" spans="1:17" ht="20.149999999999999" customHeight="1">
      <c r="A16" s="1"/>
      <c r="B16" s="44" t="s">
        <v>9</v>
      </c>
      <c r="C16" s="97" t="s">
        <v>10</v>
      </c>
      <c r="D16" s="97"/>
      <c r="E16" s="97"/>
      <c r="F16" s="97"/>
      <c r="G16" s="97"/>
      <c r="H16" s="97"/>
      <c r="I16" s="97"/>
      <c r="J16" s="98"/>
      <c r="K16" s="4"/>
      <c r="L16" s="4"/>
      <c r="M16" s="1"/>
      <c r="N16" s="1"/>
      <c r="O16" s="1"/>
      <c r="P16" s="1"/>
      <c r="Q16" s="1"/>
    </row>
    <row r="17" spans="1:17" ht="20.149999999999999" customHeight="1">
      <c r="A17" s="1"/>
      <c r="B17" s="1"/>
      <c r="C17" s="1"/>
      <c r="D17" s="1"/>
      <c r="E17" s="1"/>
      <c r="F17" s="1"/>
      <c r="G17" s="4"/>
      <c r="H17" s="4"/>
      <c r="I17" s="4"/>
      <c r="J17" s="4"/>
      <c r="K17" s="4"/>
      <c r="L17" s="4"/>
      <c r="M17" s="1"/>
      <c r="N17" s="1"/>
      <c r="O17" s="1"/>
      <c r="P17" s="1"/>
      <c r="Q17" s="1"/>
    </row>
    <row r="18" spans="1:17" ht="30" customHeight="1">
      <c r="A18" s="1"/>
      <c r="B18" s="11" t="s">
        <v>11</v>
      </c>
      <c r="C18" s="1"/>
      <c r="D18" s="1"/>
      <c r="E18" s="1"/>
      <c r="F18" s="1"/>
      <c r="G18" s="11" t="s">
        <v>178</v>
      </c>
      <c r="H18" s="1"/>
      <c r="I18" s="1"/>
      <c r="J18" s="1"/>
      <c r="K18" s="1"/>
      <c r="L18" s="1"/>
      <c r="M18" s="1"/>
      <c r="N18" s="1"/>
      <c r="O18" s="1"/>
      <c r="P18" s="1"/>
      <c r="Q18" s="1"/>
    </row>
    <row r="19" spans="1:17" s="6" customFormat="1" ht="20.149999999999999" customHeight="1">
      <c r="A19" s="4"/>
      <c r="B19" s="5"/>
      <c r="C19" s="5"/>
      <c r="D19" s="5"/>
      <c r="E19" s="5"/>
      <c r="F19" s="5"/>
      <c r="G19" s="5"/>
      <c r="H19" s="5"/>
      <c r="I19" s="5"/>
      <c r="J19" s="5"/>
      <c r="K19" s="5"/>
      <c r="L19" s="5"/>
      <c r="M19" s="4"/>
      <c r="N19" s="4"/>
      <c r="O19" s="4"/>
      <c r="P19" s="4"/>
      <c r="Q19" s="4"/>
    </row>
    <row r="20" spans="1:17" ht="20.149999999999999" customHeight="1">
      <c r="A20" s="1"/>
      <c r="B20" s="89" t="s">
        <v>12</v>
      </c>
      <c r="C20" s="89"/>
      <c r="D20" s="89"/>
      <c r="E20" s="89"/>
      <c r="F20" s="4"/>
      <c r="G20" s="45" t="s">
        <v>19</v>
      </c>
      <c r="H20" s="93" t="s">
        <v>20</v>
      </c>
      <c r="I20" s="93"/>
      <c r="J20" s="94"/>
      <c r="K20" s="4"/>
      <c r="L20" s="4"/>
      <c r="M20" s="1"/>
      <c r="N20" s="1"/>
      <c r="O20" s="1"/>
      <c r="P20" s="1"/>
      <c r="Q20" s="1"/>
    </row>
    <row r="21" spans="1:17" ht="20.149999999999999" customHeight="1">
      <c r="A21" s="1"/>
      <c r="B21" s="90" t="s">
        <v>13</v>
      </c>
      <c r="C21" s="90"/>
      <c r="D21" s="90"/>
      <c r="E21" s="90"/>
      <c r="F21" s="4"/>
      <c r="G21" s="31" t="s">
        <v>21</v>
      </c>
      <c r="H21" s="91" t="s">
        <v>22</v>
      </c>
      <c r="I21" s="91"/>
      <c r="J21" s="92"/>
      <c r="K21" s="4"/>
      <c r="L21" s="4"/>
      <c r="M21" s="1"/>
      <c r="N21" s="1"/>
      <c r="O21" s="1"/>
      <c r="P21" s="1"/>
      <c r="Q21" s="1"/>
    </row>
    <row r="22" spans="1:17" ht="20.149999999999999" customHeight="1">
      <c r="A22" s="1"/>
      <c r="B22" s="90" t="s">
        <v>14</v>
      </c>
      <c r="C22" s="90"/>
      <c r="D22" s="90"/>
      <c r="E22" s="90"/>
      <c r="F22" s="4"/>
      <c r="G22" s="46" t="s">
        <v>23</v>
      </c>
      <c r="H22" s="91" t="s">
        <v>24</v>
      </c>
      <c r="I22" s="91"/>
      <c r="J22" s="92"/>
      <c r="K22" s="4"/>
      <c r="L22" s="4"/>
      <c r="M22" s="1"/>
      <c r="N22" s="1"/>
      <c r="O22" s="1"/>
      <c r="P22" s="1"/>
      <c r="Q22" s="1"/>
    </row>
    <row r="23" spans="1:17" ht="20.149999999999999" customHeight="1">
      <c r="A23" s="1"/>
      <c r="B23" s="90" t="s">
        <v>15</v>
      </c>
      <c r="C23" s="90"/>
      <c r="D23" s="90"/>
      <c r="E23" s="90"/>
      <c r="F23" s="4"/>
      <c r="G23" s="47" t="s">
        <v>25</v>
      </c>
      <c r="H23" s="91" t="s">
        <v>26</v>
      </c>
      <c r="I23" s="91"/>
      <c r="J23" s="92"/>
      <c r="K23" s="4"/>
      <c r="L23" s="4"/>
      <c r="M23" s="1"/>
      <c r="N23" s="1"/>
      <c r="O23" s="1"/>
      <c r="P23" s="1"/>
      <c r="Q23" s="1"/>
    </row>
    <row r="24" spans="1:17" ht="20.149999999999999" customHeight="1">
      <c r="A24" s="1"/>
      <c r="B24" s="90" t="s">
        <v>16</v>
      </c>
      <c r="C24" s="90"/>
      <c r="D24" s="90"/>
      <c r="E24" s="90"/>
      <c r="F24" s="4"/>
      <c r="G24" s="48" t="s">
        <v>27</v>
      </c>
      <c r="H24" s="91" t="s">
        <v>28</v>
      </c>
      <c r="I24" s="91"/>
      <c r="J24" s="92"/>
      <c r="K24" s="4"/>
      <c r="L24" s="4"/>
      <c r="M24" s="1"/>
      <c r="N24" s="1"/>
      <c r="O24" s="1"/>
      <c r="P24" s="1"/>
      <c r="Q24" s="1"/>
    </row>
    <row r="25" spans="1:17" ht="20.149999999999999" customHeight="1">
      <c r="A25" s="1"/>
      <c r="B25" s="90" t="s">
        <v>17</v>
      </c>
      <c r="C25" s="90"/>
      <c r="D25" s="90"/>
      <c r="E25" s="90"/>
      <c r="F25" s="4"/>
      <c r="G25" s="49" t="s">
        <v>29</v>
      </c>
      <c r="H25" s="91" t="s">
        <v>30</v>
      </c>
      <c r="I25" s="91"/>
      <c r="J25" s="92"/>
      <c r="K25" s="4"/>
      <c r="L25" s="4"/>
      <c r="M25" s="1"/>
      <c r="N25" s="1"/>
      <c r="O25" s="1"/>
      <c r="P25" s="1"/>
      <c r="Q25" s="1"/>
    </row>
    <row r="26" spans="1:17" ht="20.149999999999999" customHeight="1">
      <c r="A26" s="1"/>
      <c r="B26" s="90" t="s">
        <v>18</v>
      </c>
      <c r="C26" s="90"/>
      <c r="D26" s="90"/>
      <c r="E26" s="90"/>
      <c r="F26" s="4"/>
      <c r="G26" s="50" t="s">
        <v>31</v>
      </c>
      <c r="H26" s="91" t="s">
        <v>32</v>
      </c>
      <c r="I26" s="91"/>
      <c r="J26" s="92"/>
      <c r="K26" s="4"/>
      <c r="L26" s="4"/>
      <c r="M26" s="1"/>
      <c r="N26" s="1"/>
      <c r="O26" s="1"/>
      <c r="P26" s="1"/>
      <c r="Q26" s="1"/>
    </row>
    <row r="27" spans="1:17" ht="20.149999999999999" customHeight="1">
      <c r="A27" s="1"/>
      <c r="B27" s="1"/>
      <c r="C27" s="1"/>
      <c r="D27" s="1"/>
      <c r="E27" s="1"/>
      <c r="F27" s="1"/>
      <c r="G27" s="1"/>
      <c r="H27" s="1"/>
      <c r="I27" s="1"/>
      <c r="J27" s="1"/>
      <c r="K27" s="1"/>
      <c r="L27" s="1"/>
      <c r="M27" s="1"/>
      <c r="N27" s="1"/>
      <c r="O27" s="1"/>
      <c r="P27" s="1"/>
      <c r="Q27" s="1"/>
    </row>
    <row r="28" spans="1:17" ht="30" customHeight="1">
      <c r="A28" s="1"/>
      <c r="B28" s="11" t="s">
        <v>33</v>
      </c>
      <c r="C28" s="1"/>
      <c r="D28" s="1"/>
      <c r="E28" s="1"/>
      <c r="F28" s="1"/>
      <c r="G28" s="11" t="s">
        <v>34</v>
      </c>
      <c r="H28" s="1"/>
      <c r="I28" s="1"/>
      <c r="J28" s="1"/>
      <c r="K28" s="1"/>
      <c r="L28" s="1"/>
      <c r="M28" s="1"/>
      <c r="N28" s="1"/>
      <c r="O28" s="1"/>
      <c r="P28" s="1"/>
      <c r="Q28" s="1"/>
    </row>
    <row r="29" spans="1:17" ht="20.149999999999999" customHeight="1">
      <c r="A29" s="1"/>
      <c r="B29" s="6"/>
      <c r="C29" s="6"/>
      <c r="D29" s="6"/>
      <c r="E29" s="6"/>
      <c r="F29" s="4"/>
      <c r="G29" s="4"/>
      <c r="H29" s="4"/>
      <c r="I29" s="4"/>
      <c r="J29" s="4"/>
      <c r="K29" s="4"/>
      <c r="L29" s="4"/>
      <c r="M29" s="1"/>
      <c r="N29" s="1"/>
      <c r="O29" s="1"/>
      <c r="P29" s="1"/>
      <c r="Q29" s="1"/>
    </row>
    <row r="30" spans="1:17" ht="30" customHeight="1">
      <c r="A30" s="1"/>
      <c r="B30" s="122" t="s">
        <v>35</v>
      </c>
      <c r="C30" s="123"/>
      <c r="D30" s="123" t="s">
        <v>36</v>
      </c>
      <c r="E30" s="126"/>
      <c r="F30" s="4"/>
      <c r="G30" s="29" t="s">
        <v>204</v>
      </c>
      <c r="H30" s="30" t="s">
        <v>37</v>
      </c>
      <c r="I30" s="30" t="s">
        <v>52</v>
      </c>
      <c r="J30" s="32" t="s">
        <v>53</v>
      </c>
      <c r="K30" s="4"/>
      <c r="L30" s="4"/>
      <c r="M30" s="1"/>
      <c r="N30" s="1"/>
      <c r="O30" s="1"/>
      <c r="P30" s="1"/>
      <c r="Q30" s="1"/>
    </row>
    <row r="31" spans="1:17" ht="30" customHeight="1">
      <c r="A31" s="1"/>
      <c r="B31" s="124" t="s">
        <v>40</v>
      </c>
      <c r="C31" s="125"/>
      <c r="D31" s="127">
        <v>0.2</v>
      </c>
      <c r="E31" s="128"/>
      <c r="F31" s="4"/>
      <c r="G31" s="41" t="s">
        <v>41</v>
      </c>
      <c r="H31" s="42">
        <v>0.15</v>
      </c>
      <c r="I31" s="41" t="s">
        <v>55</v>
      </c>
      <c r="J31" s="41" t="s">
        <v>56</v>
      </c>
      <c r="K31" s="4"/>
      <c r="L31" s="4"/>
      <c r="M31" s="1"/>
      <c r="N31" s="1"/>
      <c r="O31" s="1"/>
      <c r="P31" s="1"/>
      <c r="Q31" s="1"/>
    </row>
    <row r="32" spans="1:17" ht="30" customHeight="1">
      <c r="A32" s="1"/>
      <c r="B32" s="99" t="s">
        <v>43</v>
      </c>
      <c r="C32" s="100"/>
      <c r="D32" s="109">
        <v>0.1</v>
      </c>
      <c r="E32" s="110"/>
      <c r="F32" s="4"/>
      <c r="G32" s="14" t="s">
        <v>44</v>
      </c>
      <c r="H32" s="15">
        <v>0.08</v>
      </c>
      <c r="I32" s="14" t="s">
        <v>58</v>
      </c>
      <c r="J32" s="14" t="s">
        <v>59</v>
      </c>
      <c r="K32" s="4"/>
      <c r="L32" s="4"/>
      <c r="M32" s="1"/>
      <c r="N32" s="1"/>
      <c r="O32" s="1"/>
      <c r="P32" s="1"/>
      <c r="Q32" s="1"/>
    </row>
    <row r="33" spans="1:17" ht="30" customHeight="1">
      <c r="A33" s="1"/>
      <c r="B33" s="99" t="s">
        <v>46</v>
      </c>
      <c r="C33" s="100"/>
      <c r="D33" s="109">
        <v>0.5</v>
      </c>
      <c r="E33" s="110"/>
      <c r="F33" s="4"/>
      <c r="G33" s="33" t="s">
        <v>47</v>
      </c>
      <c r="H33" s="34"/>
      <c r="I33" s="35" t="s">
        <v>60</v>
      </c>
      <c r="J33" s="36" t="s">
        <v>61</v>
      </c>
      <c r="K33" s="4"/>
      <c r="L33" s="4"/>
      <c r="M33" s="1"/>
      <c r="N33" s="1"/>
      <c r="O33" s="1"/>
      <c r="P33" s="1"/>
      <c r="Q33" s="1"/>
    </row>
    <row r="34" spans="1:17" ht="30" customHeight="1">
      <c r="A34" s="1"/>
      <c r="B34" s="99" t="s">
        <v>49</v>
      </c>
      <c r="C34" s="100"/>
      <c r="D34" s="114">
        <v>39.99</v>
      </c>
      <c r="E34" s="115"/>
      <c r="F34" s="4"/>
      <c r="G34" s="6"/>
      <c r="H34" s="6"/>
      <c r="I34" s="6"/>
      <c r="J34" s="6"/>
      <c r="K34" s="4"/>
      <c r="L34" s="4"/>
      <c r="M34" s="1"/>
      <c r="N34" s="1"/>
      <c r="O34" s="1"/>
      <c r="P34" s="1"/>
      <c r="Q34" s="1"/>
    </row>
    <row r="35" spans="1:17" ht="30" customHeight="1">
      <c r="A35" s="1"/>
      <c r="B35" s="99" t="s">
        <v>50</v>
      </c>
      <c r="C35" s="100"/>
      <c r="D35" s="114">
        <v>0.99</v>
      </c>
      <c r="E35" s="115"/>
      <c r="F35" s="4"/>
      <c r="G35" s="131" t="s">
        <v>38</v>
      </c>
      <c r="H35" s="101"/>
      <c r="I35" s="101" t="s">
        <v>39</v>
      </c>
      <c r="J35" s="102"/>
      <c r="K35" s="4"/>
      <c r="L35" s="4"/>
      <c r="M35" s="1"/>
      <c r="N35" s="1"/>
      <c r="O35" s="1"/>
      <c r="P35" s="1"/>
      <c r="Q35" s="1"/>
    </row>
    <row r="36" spans="1:17" ht="30" customHeight="1">
      <c r="A36" s="1"/>
      <c r="B36" s="99" t="s">
        <v>51</v>
      </c>
      <c r="C36" s="100"/>
      <c r="D36" s="109">
        <v>0.3</v>
      </c>
      <c r="E36" s="110"/>
      <c r="F36" s="1"/>
      <c r="G36" s="132" t="s">
        <v>42</v>
      </c>
      <c r="H36" s="133"/>
      <c r="I36" s="103">
        <v>3.22</v>
      </c>
      <c r="J36" s="104"/>
      <c r="K36" s="4"/>
      <c r="L36" s="4"/>
      <c r="M36" s="1"/>
      <c r="N36" s="1"/>
      <c r="O36" s="1"/>
      <c r="P36" s="1"/>
      <c r="Q36" s="1"/>
    </row>
    <row r="37" spans="1:17" ht="30" customHeight="1">
      <c r="A37" s="1"/>
      <c r="B37" s="99" t="s">
        <v>54</v>
      </c>
      <c r="C37" s="100"/>
      <c r="D37" s="109">
        <v>0.75</v>
      </c>
      <c r="E37" s="110"/>
      <c r="F37" s="1"/>
      <c r="G37" s="107" t="s">
        <v>45</v>
      </c>
      <c r="H37" s="108"/>
      <c r="I37" s="105">
        <v>4.75</v>
      </c>
      <c r="J37" s="106"/>
      <c r="K37" s="5"/>
      <c r="L37" s="5"/>
      <c r="M37" s="1"/>
      <c r="N37" s="1"/>
      <c r="O37" s="1"/>
      <c r="P37" s="1"/>
      <c r="Q37" s="1"/>
    </row>
    <row r="38" spans="1:17" ht="30" customHeight="1">
      <c r="A38" s="1"/>
      <c r="B38" s="99" t="s">
        <v>57</v>
      </c>
      <c r="C38" s="100"/>
      <c r="D38" s="134">
        <v>100</v>
      </c>
      <c r="E38" s="135"/>
      <c r="F38" s="1"/>
      <c r="G38" s="107" t="s">
        <v>48</v>
      </c>
      <c r="H38" s="108"/>
      <c r="I38" s="105">
        <v>6.5</v>
      </c>
      <c r="J38" s="106"/>
      <c r="K38" s="6"/>
      <c r="L38" s="4"/>
      <c r="M38" s="1"/>
      <c r="N38" s="1"/>
      <c r="O38" s="1"/>
      <c r="P38" s="1"/>
      <c r="Q38" s="1"/>
    </row>
    <row r="39" spans="1:17" ht="30" customHeight="1">
      <c r="A39" s="1"/>
      <c r="B39" s="99"/>
      <c r="C39" s="100"/>
      <c r="D39" s="109"/>
      <c r="E39" s="110"/>
      <c r="F39" s="1"/>
      <c r="G39" s="107" t="s">
        <v>47</v>
      </c>
      <c r="H39" s="108"/>
      <c r="I39" s="105"/>
      <c r="J39" s="106"/>
      <c r="K39" s="5"/>
      <c r="L39" s="5"/>
      <c r="M39" s="1"/>
      <c r="N39" s="1"/>
      <c r="O39" s="1"/>
      <c r="P39" s="1"/>
      <c r="Q39" s="1"/>
    </row>
    <row r="40" spans="1:17" ht="20.149999999999999" customHeight="1">
      <c r="A40" s="1"/>
      <c r="B40" s="6"/>
      <c r="C40" s="6"/>
      <c r="D40" s="1"/>
      <c r="E40" s="1"/>
      <c r="F40" s="1"/>
      <c r="G40" s="6"/>
      <c r="H40" s="6"/>
      <c r="I40" s="4"/>
      <c r="J40" s="6"/>
      <c r="K40" s="4"/>
      <c r="L40" s="4"/>
      <c r="M40" s="1"/>
      <c r="N40" s="1"/>
      <c r="O40" s="1"/>
      <c r="P40" s="1"/>
      <c r="Q40" s="1"/>
    </row>
    <row r="41" spans="1:17" ht="30" customHeight="1">
      <c r="A41" s="1"/>
      <c r="B41" s="11" t="s">
        <v>62</v>
      </c>
      <c r="C41" s="1"/>
      <c r="D41" s="1"/>
      <c r="E41" s="1"/>
      <c r="F41" s="1"/>
      <c r="G41" s="1"/>
      <c r="H41" s="1"/>
      <c r="I41" s="1"/>
      <c r="J41" s="1"/>
      <c r="K41" s="1"/>
      <c r="L41" s="1"/>
      <c r="M41" s="1"/>
      <c r="N41" s="1"/>
      <c r="O41" s="1"/>
      <c r="P41" s="1"/>
      <c r="Q41" s="1"/>
    </row>
    <row r="42" spans="1:17" ht="20.149999999999999" customHeight="1">
      <c r="A42" s="1"/>
      <c r="B42" s="6"/>
      <c r="C42" s="6"/>
      <c r="D42" s="1"/>
      <c r="E42" s="1"/>
      <c r="F42" s="1"/>
      <c r="G42" s="6"/>
      <c r="H42" s="6"/>
      <c r="I42" s="4"/>
      <c r="J42" s="4"/>
      <c r="K42" s="4"/>
      <c r="L42" s="4"/>
      <c r="M42" s="1"/>
      <c r="N42" s="1"/>
      <c r="O42" s="1"/>
      <c r="P42" s="1"/>
      <c r="Q42" s="1"/>
    </row>
    <row r="43" spans="1:17" ht="21" customHeight="1">
      <c r="A43" s="1"/>
      <c r="B43" s="136" t="s">
        <v>63</v>
      </c>
      <c r="C43" s="137"/>
      <c r="D43" s="138" t="s">
        <v>64</v>
      </c>
      <c r="E43" s="138"/>
      <c r="F43" s="138"/>
      <c r="G43" s="138"/>
      <c r="H43" s="138"/>
      <c r="I43" s="138"/>
      <c r="J43" s="139"/>
      <c r="K43" s="4"/>
      <c r="L43" s="4"/>
      <c r="M43" s="1"/>
      <c r="N43" s="1"/>
      <c r="O43" s="1"/>
      <c r="P43" s="1"/>
      <c r="Q43" s="1"/>
    </row>
    <row r="44" spans="1:17" ht="21" customHeight="1">
      <c r="A44" s="1"/>
      <c r="B44" s="95" t="s">
        <v>65</v>
      </c>
      <c r="C44" s="96"/>
      <c r="D44" s="97" t="s">
        <v>66</v>
      </c>
      <c r="E44" s="97"/>
      <c r="F44" s="97"/>
      <c r="G44" s="97"/>
      <c r="H44" s="97"/>
      <c r="I44" s="97"/>
      <c r="J44" s="98"/>
      <c r="K44" s="4"/>
      <c r="L44" s="4"/>
      <c r="M44" s="1"/>
      <c r="N44" s="1"/>
      <c r="O44" s="1"/>
      <c r="P44" s="1"/>
      <c r="Q44" s="1"/>
    </row>
    <row r="45" spans="1:17" ht="21" customHeight="1">
      <c r="A45" s="1"/>
      <c r="B45" s="95" t="s">
        <v>67</v>
      </c>
      <c r="C45" s="96"/>
      <c r="D45" s="97" t="s">
        <v>68</v>
      </c>
      <c r="E45" s="97"/>
      <c r="F45" s="97"/>
      <c r="G45" s="97"/>
      <c r="H45" s="97"/>
      <c r="I45" s="97"/>
      <c r="J45" s="98"/>
      <c r="K45" s="4"/>
      <c r="L45" s="4"/>
      <c r="M45" s="1"/>
      <c r="N45" s="1"/>
      <c r="O45" s="1"/>
      <c r="P45" s="1"/>
      <c r="Q45" s="1"/>
    </row>
    <row r="46" spans="1:17" ht="21" customHeight="1">
      <c r="A46" s="1"/>
      <c r="B46" s="95" t="s">
        <v>69</v>
      </c>
      <c r="C46" s="96"/>
      <c r="D46" s="97" t="s">
        <v>70</v>
      </c>
      <c r="E46" s="97"/>
      <c r="F46" s="97"/>
      <c r="G46" s="97"/>
      <c r="H46" s="97"/>
      <c r="I46" s="97"/>
      <c r="J46" s="98"/>
      <c r="K46" s="5"/>
      <c r="L46" s="5"/>
      <c r="M46" s="1"/>
      <c r="N46" s="1"/>
      <c r="O46" s="1"/>
      <c r="P46" s="1"/>
      <c r="Q46" s="1"/>
    </row>
    <row r="47" spans="1:17" ht="21" customHeight="1">
      <c r="A47" s="1"/>
      <c r="B47" s="95" t="s">
        <v>71</v>
      </c>
      <c r="C47" s="96"/>
      <c r="D47" s="97" t="s">
        <v>72</v>
      </c>
      <c r="E47" s="97"/>
      <c r="F47" s="97"/>
      <c r="G47" s="97"/>
      <c r="H47" s="97"/>
      <c r="I47" s="97"/>
      <c r="J47" s="98"/>
      <c r="K47" s="4"/>
      <c r="L47" s="4"/>
      <c r="M47" s="1"/>
      <c r="N47" s="1"/>
      <c r="O47" s="1"/>
      <c r="P47" s="1"/>
      <c r="Q47" s="1"/>
    </row>
    <row r="48" spans="1:17" ht="21" customHeight="1">
      <c r="A48" s="1"/>
      <c r="B48" s="95" t="s">
        <v>73</v>
      </c>
      <c r="C48" s="96"/>
      <c r="D48" s="97" t="s">
        <v>74</v>
      </c>
      <c r="E48" s="97"/>
      <c r="F48" s="97"/>
      <c r="G48" s="97"/>
      <c r="H48" s="97"/>
      <c r="I48" s="97"/>
      <c r="J48" s="98"/>
      <c r="K48" s="4"/>
      <c r="L48" s="4"/>
      <c r="M48" s="1"/>
      <c r="N48" s="1"/>
      <c r="O48" s="1"/>
      <c r="P48" s="1"/>
      <c r="Q48" s="1"/>
    </row>
    <row r="49" spans="1:17" ht="21" customHeight="1">
      <c r="A49" s="1"/>
      <c r="B49" s="111" t="s">
        <v>75</v>
      </c>
      <c r="C49" s="112"/>
      <c r="D49" s="112" t="s">
        <v>76</v>
      </c>
      <c r="E49" s="112"/>
      <c r="F49" s="112"/>
      <c r="G49" s="112"/>
      <c r="H49" s="112"/>
      <c r="I49" s="112"/>
      <c r="J49" s="113"/>
      <c r="K49" s="4"/>
      <c r="L49" s="4"/>
      <c r="M49" s="1"/>
      <c r="N49" s="1"/>
      <c r="O49" s="1"/>
      <c r="P49" s="1"/>
      <c r="Q49" s="1"/>
    </row>
    <row r="50" spans="1:17" ht="21" customHeight="1">
      <c r="A50" s="1"/>
      <c r="B50" s="95" t="s">
        <v>77</v>
      </c>
      <c r="C50" s="96"/>
      <c r="D50" s="97" t="s">
        <v>78</v>
      </c>
      <c r="E50" s="97"/>
      <c r="F50" s="97"/>
      <c r="G50" s="97"/>
      <c r="H50" s="97"/>
      <c r="I50" s="97"/>
      <c r="J50" s="98"/>
      <c r="K50" s="4"/>
      <c r="L50" s="4"/>
      <c r="M50" s="1"/>
      <c r="N50" s="1"/>
      <c r="O50" s="1"/>
      <c r="P50" s="1"/>
      <c r="Q50" s="1"/>
    </row>
    <row r="51" spans="1:17" ht="21" customHeight="1">
      <c r="A51" s="1"/>
      <c r="B51" s="95" t="s">
        <v>79</v>
      </c>
      <c r="C51" s="96"/>
      <c r="D51" s="97" t="s">
        <v>80</v>
      </c>
      <c r="E51" s="97"/>
      <c r="F51" s="97"/>
      <c r="G51" s="97"/>
      <c r="H51" s="97"/>
      <c r="I51" s="97"/>
      <c r="J51" s="98"/>
      <c r="K51" s="4"/>
      <c r="L51" s="4"/>
      <c r="M51" s="1"/>
      <c r="N51" s="1"/>
      <c r="O51" s="1"/>
      <c r="P51" s="1"/>
      <c r="Q51" s="1"/>
    </row>
    <row r="52" spans="1:17" ht="20.149999999999999" customHeight="1">
      <c r="A52" s="1"/>
      <c r="B52" s="6"/>
      <c r="C52" s="6"/>
      <c r="D52" s="6"/>
      <c r="E52" s="6"/>
      <c r="F52" s="6"/>
      <c r="G52" s="6"/>
      <c r="H52" s="6"/>
      <c r="I52" s="4"/>
      <c r="J52" s="4"/>
      <c r="K52" s="4"/>
      <c r="L52" s="4"/>
      <c r="M52" s="1"/>
      <c r="N52" s="1"/>
      <c r="O52" s="1"/>
      <c r="P52" s="1"/>
      <c r="Q52" s="1"/>
    </row>
    <row r="53" spans="1:17" ht="30" customHeight="1">
      <c r="A53" s="1"/>
      <c r="B53" s="11" t="s">
        <v>81</v>
      </c>
      <c r="C53" s="1"/>
      <c r="D53" s="1"/>
      <c r="E53" s="1"/>
      <c r="F53" s="1"/>
      <c r="G53" s="1"/>
      <c r="H53" s="1"/>
      <c r="I53" s="1"/>
      <c r="J53" s="1"/>
      <c r="K53" s="1"/>
      <c r="L53" s="1"/>
      <c r="M53" s="1"/>
      <c r="N53" s="1"/>
      <c r="O53" s="1"/>
      <c r="P53" s="1"/>
      <c r="Q53" s="1"/>
    </row>
    <row r="54" spans="1:17" ht="20.149999999999999" customHeight="1">
      <c r="A54" s="1"/>
      <c r="B54" s="6"/>
      <c r="C54" s="6"/>
      <c r="D54" s="6"/>
      <c r="E54" s="6"/>
      <c r="F54" s="6"/>
      <c r="G54" s="6"/>
      <c r="H54" s="6"/>
      <c r="I54" s="4"/>
      <c r="J54" s="4"/>
      <c r="K54" s="4"/>
      <c r="L54" s="4"/>
      <c r="M54" s="1"/>
      <c r="N54" s="1"/>
      <c r="O54" s="1"/>
      <c r="P54" s="1"/>
      <c r="Q54" s="1"/>
    </row>
    <row r="55" spans="1:17" ht="21" customHeight="1">
      <c r="A55" s="1"/>
      <c r="B55" s="136" t="s">
        <v>82</v>
      </c>
      <c r="C55" s="137"/>
      <c r="D55" s="116" t="s">
        <v>83</v>
      </c>
      <c r="E55" s="117"/>
      <c r="F55" s="117"/>
      <c r="G55" s="117"/>
      <c r="H55" s="117"/>
      <c r="I55" s="117"/>
      <c r="J55" s="118"/>
      <c r="K55" s="4"/>
      <c r="L55" s="4"/>
      <c r="M55" s="1"/>
      <c r="N55" s="1"/>
      <c r="O55" s="1"/>
      <c r="P55" s="1"/>
      <c r="Q55" s="1"/>
    </row>
    <row r="56" spans="1:17" ht="21" customHeight="1">
      <c r="A56" s="1"/>
      <c r="B56" s="95" t="s">
        <v>205</v>
      </c>
      <c r="C56" s="96"/>
      <c r="D56" s="119" t="s">
        <v>84</v>
      </c>
      <c r="E56" s="120"/>
      <c r="F56" s="120"/>
      <c r="G56" s="120"/>
      <c r="H56" s="120"/>
      <c r="I56" s="120"/>
      <c r="J56" s="121"/>
      <c r="K56" s="4"/>
      <c r="L56" s="4"/>
      <c r="M56" s="1"/>
      <c r="N56" s="1"/>
      <c r="O56" s="1"/>
      <c r="P56" s="1"/>
      <c r="Q56" s="1"/>
    </row>
    <row r="57" spans="1:17" ht="21" customHeight="1">
      <c r="A57" s="1"/>
      <c r="B57" s="95" t="s">
        <v>85</v>
      </c>
      <c r="C57" s="96"/>
      <c r="D57" s="119" t="s">
        <v>86</v>
      </c>
      <c r="E57" s="120"/>
      <c r="F57" s="120"/>
      <c r="G57" s="120"/>
      <c r="H57" s="120"/>
      <c r="I57" s="120"/>
      <c r="J57" s="121"/>
      <c r="K57" s="5"/>
      <c r="L57" s="5"/>
      <c r="M57" s="1"/>
      <c r="N57" s="1"/>
      <c r="O57" s="1"/>
      <c r="P57" s="1"/>
      <c r="Q57" s="1"/>
    </row>
    <row r="58" spans="1:17" ht="21" customHeight="1">
      <c r="A58" s="1"/>
      <c r="B58" s="95" t="s">
        <v>87</v>
      </c>
      <c r="C58" s="96"/>
      <c r="D58" s="119" t="s">
        <v>88</v>
      </c>
      <c r="E58" s="120"/>
      <c r="F58" s="120"/>
      <c r="G58" s="120"/>
      <c r="H58" s="120"/>
      <c r="I58" s="120"/>
      <c r="J58" s="121"/>
      <c r="K58" s="4"/>
      <c r="L58" s="4"/>
      <c r="M58" s="1"/>
      <c r="N58" s="1"/>
      <c r="O58" s="1"/>
      <c r="P58" s="1"/>
      <c r="Q58" s="1"/>
    </row>
    <row r="59" spans="1:17" ht="21" customHeight="1">
      <c r="A59" s="1"/>
      <c r="B59" s="95" t="s">
        <v>89</v>
      </c>
      <c r="C59" s="96"/>
      <c r="D59" s="97" t="s">
        <v>90</v>
      </c>
      <c r="E59" s="97"/>
      <c r="F59" s="97"/>
      <c r="G59" s="97"/>
      <c r="H59" s="97"/>
      <c r="I59" s="97"/>
      <c r="J59" s="98"/>
      <c r="K59" s="4"/>
      <c r="L59" s="4"/>
      <c r="M59" s="1"/>
      <c r="N59" s="1"/>
      <c r="O59" s="1"/>
      <c r="P59" s="1"/>
      <c r="Q59" s="1"/>
    </row>
    <row r="60" spans="1:17" ht="21" customHeight="1">
      <c r="A60" s="1"/>
      <c r="B60" s="95" t="s">
        <v>91</v>
      </c>
      <c r="C60" s="96"/>
      <c r="D60" s="97" t="s">
        <v>92</v>
      </c>
      <c r="E60" s="97"/>
      <c r="F60" s="97"/>
      <c r="G60" s="97"/>
      <c r="H60" s="97"/>
      <c r="I60" s="97"/>
      <c r="J60" s="98"/>
      <c r="K60" s="4"/>
      <c r="L60" s="4"/>
      <c r="M60" s="1"/>
      <c r="N60" s="1"/>
      <c r="O60" s="1"/>
      <c r="P60" s="1"/>
      <c r="Q60" s="1"/>
    </row>
    <row r="61" spans="1:17" ht="21" customHeight="1">
      <c r="A61" s="1"/>
      <c r="B61" s="95" t="s">
        <v>93</v>
      </c>
      <c r="C61" s="96"/>
      <c r="D61" s="97" t="s">
        <v>94</v>
      </c>
      <c r="E61" s="97"/>
      <c r="F61" s="97"/>
      <c r="G61" s="97"/>
      <c r="H61" s="97"/>
      <c r="I61" s="97"/>
      <c r="J61" s="98"/>
      <c r="K61" s="4"/>
      <c r="L61" s="4"/>
      <c r="M61" s="1"/>
      <c r="N61" s="1"/>
      <c r="O61" s="1"/>
      <c r="P61" s="1"/>
      <c r="Q61" s="1"/>
    </row>
    <row r="62" spans="1:17" ht="20.149999999999999" customHeight="1">
      <c r="A62" s="1"/>
      <c r="B62" s="6"/>
      <c r="C62" s="6"/>
      <c r="D62" s="6"/>
      <c r="E62" s="6"/>
      <c r="F62" s="6"/>
      <c r="G62" s="6"/>
      <c r="H62" s="6"/>
      <c r="I62" s="6"/>
      <c r="J62" s="4"/>
      <c r="K62" s="4"/>
      <c r="L62" s="4"/>
      <c r="M62" s="1"/>
      <c r="N62" s="1"/>
      <c r="O62" s="1"/>
      <c r="P62" s="1"/>
      <c r="Q62" s="1"/>
    </row>
    <row r="63" spans="1:17" ht="30" customHeight="1">
      <c r="A63" s="1"/>
      <c r="B63" s="11" t="s">
        <v>95</v>
      </c>
      <c r="C63" s="1"/>
      <c r="D63" s="1"/>
      <c r="E63" s="1"/>
      <c r="F63" s="1"/>
      <c r="G63" s="1"/>
      <c r="H63" s="1"/>
      <c r="I63" s="1"/>
      <c r="J63" s="1"/>
      <c r="K63" s="1"/>
      <c r="L63" s="1"/>
      <c r="M63" s="1"/>
      <c r="N63" s="1"/>
      <c r="O63" s="1"/>
      <c r="P63" s="1"/>
      <c r="Q63" s="1"/>
    </row>
    <row r="64" spans="1:17" ht="20.149999999999999" customHeight="1">
      <c r="A64" s="1"/>
      <c r="B64" s="6"/>
      <c r="C64" s="6"/>
      <c r="D64" s="6"/>
      <c r="E64" s="6"/>
      <c r="F64" s="6"/>
      <c r="G64" s="6"/>
      <c r="H64" s="6"/>
      <c r="I64" s="6"/>
      <c r="J64" s="4"/>
      <c r="K64" s="4"/>
      <c r="L64" s="4"/>
      <c r="M64" s="1"/>
      <c r="N64" s="1"/>
      <c r="O64" s="1"/>
      <c r="P64" s="1"/>
      <c r="Q64" s="1"/>
    </row>
    <row r="65" spans="1:130" s="19" customFormat="1" ht="30" customHeight="1">
      <c r="A65" s="17"/>
      <c r="B65" s="129" t="s">
        <v>96</v>
      </c>
      <c r="C65" s="130"/>
      <c r="D65" s="130" t="s">
        <v>97</v>
      </c>
      <c r="E65" s="130"/>
      <c r="F65" s="130" t="s">
        <v>3</v>
      </c>
      <c r="G65" s="130"/>
      <c r="H65" s="130"/>
      <c r="I65" s="130"/>
      <c r="J65" s="144"/>
      <c r="K65" s="18"/>
      <c r="L65" s="18"/>
      <c r="M65" s="17"/>
      <c r="N65" s="17"/>
      <c r="O65" s="17"/>
      <c r="P65" s="17"/>
      <c r="Q65" s="17"/>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row>
    <row r="66" spans="1:130" ht="25" customHeight="1">
      <c r="A66" s="1"/>
      <c r="B66" s="140" t="s">
        <v>206</v>
      </c>
      <c r="C66" s="141"/>
      <c r="D66" s="93" t="str">
        <f>IF(AND(ABS('Main Calculator'!$F$42-SUM('Main Calculator'!$F$32:$F$41))&lt;0.0001,ABS('Main Calculator'!$H$13-('Main Calculator'!$D$12-'Main Calculator'!$F$42))&lt;0.0001,ABS('Main Calculator'!$I$13-IFERROR('Main Calculator'!$H$13/'Main Calculator'!$D$12,0))&lt;0.0001,ABS('Main Calculator'!$J$13-IFERROR('Main Calculator'!$H$13/('Main Calculator'!$D$13+'Main Calculator'!$D$14),0))&lt;0.0001),"PASS","REVIEW")</f>
        <v>PASS</v>
      </c>
      <c r="E66" s="93"/>
      <c r="F66" s="93" t="s">
        <v>207</v>
      </c>
      <c r="G66" s="93"/>
      <c r="H66" s="93"/>
      <c r="I66" s="93"/>
      <c r="J66" s="94"/>
      <c r="K66" s="4"/>
      <c r="L66" s="4"/>
      <c r="M66" s="1"/>
      <c r="N66" s="1"/>
      <c r="O66" s="1"/>
      <c r="P66" s="1"/>
      <c r="Q66" s="1"/>
    </row>
    <row r="67" spans="1:130" ht="25" customHeight="1">
      <c r="A67" s="1"/>
      <c r="B67" s="142" t="s">
        <v>98</v>
      </c>
      <c r="C67" s="143"/>
      <c r="D67" s="91" t="str">
        <f>IF($D$32&lt;=$D$31,"PASS","REVIEW")</f>
        <v>PASS</v>
      </c>
      <c r="E67" s="91"/>
      <c r="F67" s="91" t="s">
        <v>99</v>
      </c>
      <c r="G67" s="91"/>
      <c r="H67" s="91"/>
      <c r="I67" s="91"/>
      <c r="J67" s="92"/>
      <c r="K67" s="5"/>
      <c r="L67" s="5"/>
      <c r="M67" s="1"/>
      <c r="N67" s="1"/>
      <c r="O67" s="1"/>
      <c r="P67" s="1"/>
      <c r="Q67" s="1"/>
    </row>
    <row r="68" spans="1:130" ht="25" customHeight="1">
      <c r="A68" s="1"/>
      <c r="B68" s="142" t="s">
        <v>100</v>
      </c>
      <c r="C68" s="143"/>
      <c r="D68" s="91" t="str">
        <f>IF(AND(MIN($H$31:$H$32)&gt;=0,MIN($I$36:$I$38)&gt;=0),"PASS","REVIEW")</f>
        <v>PASS</v>
      </c>
      <c r="E68" s="91"/>
      <c r="F68" s="91" t="s">
        <v>101</v>
      </c>
      <c r="G68" s="91"/>
      <c r="H68" s="91"/>
      <c r="I68" s="91"/>
      <c r="J68" s="92"/>
      <c r="K68" s="16"/>
      <c r="L68" s="16"/>
      <c r="M68" s="1"/>
      <c r="N68" s="1"/>
      <c r="O68" s="1"/>
      <c r="P68" s="1"/>
      <c r="Q68" s="1"/>
    </row>
    <row r="69" spans="1:130" ht="20.149999999999999" customHeight="1">
      <c r="A69" s="1"/>
      <c r="B69" s="6"/>
      <c r="C69" s="6"/>
      <c r="D69" s="6"/>
      <c r="E69" s="6"/>
      <c r="F69" s="6"/>
      <c r="G69" s="6"/>
      <c r="H69" s="4"/>
      <c r="I69" s="4"/>
      <c r="J69" s="4"/>
      <c r="K69" s="4"/>
      <c r="L69" s="4"/>
      <c r="M69" s="1"/>
      <c r="N69" s="1"/>
      <c r="O69" s="1"/>
      <c r="P69" s="1"/>
      <c r="Q69" s="1"/>
    </row>
    <row r="70" spans="1:130" ht="25" customHeight="1">
      <c r="A70" s="1"/>
      <c r="B70" s="20" t="s">
        <v>102</v>
      </c>
      <c r="C70" s="6"/>
      <c r="D70" s="6"/>
      <c r="E70" s="6"/>
      <c r="F70" s="6"/>
      <c r="G70" s="6"/>
      <c r="H70" s="4"/>
      <c r="I70" s="4"/>
      <c r="J70" s="4"/>
      <c r="K70" s="4"/>
      <c r="L70" s="4"/>
      <c r="M70" s="1"/>
      <c r="N70" s="1"/>
      <c r="O70" s="1"/>
      <c r="P70" s="1"/>
      <c r="Q70" s="1"/>
    </row>
    <row r="71" spans="1:130" ht="20.149999999999999" customHeight="1">
      <c r="A71" s="1"/>
      <c r="B71" s="6"/>
      <c r="C71" s="6"/>
      <c r="D71" s="6"/>
      <c r="E71" s="6"/>
      <c r="F71" s="6"/>
      <c r="G71" s="6"/>
      <c r="H71" s="4"/>
      <c r="I71" s="4"/>
      <c r="J71" s="4"/>
      <c r="K71" s="4"/>
      <c r="L71" s="4"/>
      <c r="M71" s="1"/>
      <c r="N71" s="1"/>
      <c r="O71" s="1"/>
      <c r="P71" s="1"/>
      <c r="Q71" s="1"/>
    </row>
    <row r="72" spans="1:130" ht="20.149999999999999" customHeight="1">
      <c r="A72" s="1"/>
      <c r="B72" s="4"/>
      <c r="C72" s="4"/>
      <c r="D72" s="4"/>
      <c r="E72" s="4"/>
      <c r="F72" s="4"/>
      <c r="G72" s="4"/>
      <c r="H72" s="4"/>
      <c r="I72" s="4"/>
      <c r="J72" s="4"/>
      <c r="K72" s="4"/>
      <c r="L72" s="4"/>
      <c r="M72" s="1"/>
      <c r="N72" s="1"/>
      <c r="O72" s="1"/>
      <c r="P72" s="1"/>
      <c r="Q72" s="1"/>
    </row>
    <row r="73" spans="1:130" ht="20.149999999999999" customHeight="1">
      <c r="A73" s="1"/>
      <c r="B73" s="1"/>
      <c r="C73" s="1"/>
      <c r="D73" s="1"/>
      <c r="E73" s="1"/>
      <c r="F73" s="1"/>
      <c r="G73" s="1"/>
      <c r="H73" s="1"/>
      <c r="I73" s="1"/>
      <c r="J73" s="1"/>
      <c r="K73" s="1"/>
      <c r="L73" s="1"/>
      <c r="M73" s="1"/>
      <c r="N73" s="1"/>
      <c r="O73" s="1"/>
      <c r="P73" s="1"/>
      <c r="Q73" s="1"/>
    </row>
    <row r="74" spans="1:130" s="6" customFormat="1" ht="20.149999999999999" customHeight="1">
      <c r="A74" s="4"/>
      <c r="C74" s="5"/>
      <c r="D74" s="5"/>
      <c r="E74" s="5"/>
      <c r="F74" s="5"/>
      <c r="G74" s="5"/>
      <c r="H74" s="5"/>
      <c r="I74" s="5"/>
      <c r="J74" s="5"/>
      <c r="K74" s="5"/>
      <c r="L74" s="5"/>
      <c r="M74" s="4"/>
      <c r="N74" s="4"/>
      <c r="O74" s="4"/>
      <c r="P74" s="4"/>
      <c r="Q74" s="4"/>
    </row>
    <row r="75" spans="1:130" ht="20.149999999999999" customHeight="1">
      <c r="A75" s="1"/>
      <c r="B75" s="1"/>
      <c r="C75" s="1"/>
      <c r="D75" s="1"/>
      <c r="E75" s="1"/>
      <c r="F75" s="1"/>
      <c r="G75" s="1"/>
      <c r="H75" s="1"/>
      <c r="I75" s="1"/>
      <c r="J75" s="1"/>
      <c r="K75" s="1"/>
      <c r="L75" s="1"/>
      <c r="M75" s="1"/>
      <c r="N75" s="1"/>
      <c r="O75" s="1"/>
      <c r="P75" s="1"/>
      <c r="Q75" s="1"/>
    </row>
    <row r="76" spans="1:130" s="6" customFormat="1" ht="20.149999999999999" customHeight="1">
      <c r="A76" s="4"/>
      <c r="B76" s="4"/>
      <c r="C76" s="4"/>
      <c r="D76" s="4"/>
      <c r="E76" s="4"/>
      <c r="F76" s="4"/>
      <c r="G76" s="4"/>
      <c r="H76" s="4"/>
      <c r="I76" s="4"/>
      <c r="J76" s="4"/>
      <c r="K76" s="4"/>
      <c r="L76" s="4"/>
      <c r="M76" s="4"/>
      <c r="N76" s="4"/>
      <c r="O76" s="4"/>
      <c r="P76" s="4"/>
      <c r="Q76" s="4"/>
    </row>
    <row r="77" spans="1:130" s="6" customFormat="1" ht="20.149999999999999" customHeight="1">
      <c r="A77" s="4"/>
      <c r="B77" s="4"/>
      <c r="C77" s="4"/>
      <c r="D77" s="4"/>
      <c r="E77" s="4"/>
      <c r="F77" s="4"/>
      <c r="G77" s="4"/>
      <c r="H77" s="4"/>
      <c r="I77" s="4"/>
      <c r="J77" s="4"/>
      <c r="K77" s="4"/>
      <c r="L77" s="4"/>
      <c r="M77" s="4"/>
      <c r="N77" s="4"/>
      <c r="O77" s="4"/>
      <c r="P77" s="4"/>
      <c r="Q77" s="4"/>
    </row>
    <row r="78" spans="1:130" s="6" customFormat="1" ht="20.149999999999999" customHeight="1">
      <c r="A78" s="4"/>
      <c r="B78" s="4"/>
      <c r="C78" s="4"/>
      <c r="D78" s="4"/>
      <c r="E78" s="4"/>
      <c r="F78" s="4"/>
      <c r="G78" s="4"/>
      <c r="H78" s="4"/>
      <c r="I78" s="4"/>
      <c r="J78" s="4"/>
      <c r="K78" s="4"/>
      <c r="L78" s="4"/>
      <c r="M78" s="4"/>
      <c r="N78" s="4"/>
      <c r="O78" s="4"/>
      <c r="P78" s="4"/>
      <c r="Q78" s="4"/>
    </row>
    <row r="79" spans="1:130" s="6" customFormat="1" ht="20.149999999999999" customHeight="1">
      <c r="A79" s="4"/>
      <c r="B79" s="4"/>
      <c r="C79" s="4"/>
      <c r="D79" s="4"/>
      <c r="E79" s="4"/>
      <c r="F79" s="4"/>
      <c r="G79" s="4"/>
      <c r="H79" s="4"/>
      <c r="I79" s="4"/>
      <c r="J79" s="4"/>
      <c r="K79" s="4"/>
      <c r="L79" s="4"/>
      <c r="M79" s="4"/>
      <c r="N79" s="4"/>
      <c r="O79" s="4"/>
      <c r="P79" s="4"/>
      <c r="Q79" s="4"/>
    </row>
    <row r="80" spans="1:130" s="6" customFormat="1" ht="20.149999999999999" customHeight="1">
      <c r="A80" s="4"/>
      <c r="B80" s="4"/>
      <c r="C80" s="4"/>
      <c r="D80" s="4"/>
      <c r="E80" s="4"/>
      <c r="F80" s="4"/>
      <c r="G80" s="4"/>
      <c r="H80" s="4"/>
      <c r="I80" s="4"/>
      <c r="J80" s="4"/>
      <c r="K80" s="4"/>
      <c r="L80" s="4"/>
      <c r="M80" s="4"/>
      <c r="N80" s="4"/>
      <c r="O80" s="4"/>
      <c r="P80" s="4"/>
      <c r="Q80" s="4"/>
    </row>
    <row r="81" spans="1:17" s="6" customFormat="1" ht="20.149999999999999" customHeight="1">
      <c r="A81" s="4"/>
      <c r="B81" s="4"/>
      <c r="C81" s="4"/>
      <c r="D81" s="4"/>
      <c r="E81" s="4"/>
      <c r="F81" s="4"/>
      <c r="G81" s="4"/>
      <c r="H81" s="4"/>
      <c r="I81" s="4"/>
      <c r="J81" s="4"/>
      <c r="K81" s="4"/>
      <c r="L81" s="4"/>
      <c r="M81" s="4"/>
      <c r="N81" s="4"/>
      <c r="O81" s="4"/>
      <c r="P81" s="4"/>
      <c r="Q81" s="4"/>
    </row>
    <row r="82" spans="1:17" s="6" customFormat="1" ht="20.149999999999999" customHeight="1">
      <c r="A82" s="4"/>
      <c r="B82" s="4"/>
      <c r="C82" s="4"/>
      <c r="D82" s="4"/>
      <c r="E82" s="4"/>
      <c r="F82" s="4"/>
      <c r="G82" s="4"/>
      <c r="H82" s="4"/>
      <c r="I82" s="4"/>
      <c r="J82" s="4"/>
      <c r="K82" s="4"/>
      <c r="L82" s="4"/>
      <c r="M82" s="4"/>
      <c r="N82" s="4"/>
      <c r="O82" s="4"/>
      <c r="P82" s="4"/>
      <c r="Q82" s="4"/>
    </row>
    <row r="83" spans="1:17" s="6" customFormat="1" ht="20.149999999999999" customHeight="1">
      <c r="A83" s="4"/>
      <c r="B83" s="4"/>
      <c r="C83" s="4"/>
      <c r="D83" s="4"/>
      <c r="E83" s="4"/>
      <c r="F83" s="4"/>
      <c r="G83" s="4"/>
      <c r="H83" s="4"/>
      <c r="I83" s="4"/>
      <c r="J83" s="4"/>
      <c r="K83" s="4"/>
      <c r="L83" s="4"/>
      <c r="M83" s="4"/>
      <c r="N83" s="4"/>
      <c r="O83" s="4"/>
      <c r="P83" s="4"/>
      <c r="Q83" s="4"/>
    </row>
    <row r="84" spans="1:17" s="6" customFormat="1" ht="20.149999999999999" customHeight="1">
      <c r="A84" s="4"/>
      <c r="B84" s="4"/>
      <c r="C84" s="4"/>
      <c r="D84" s="4"/>
      <c r="E84" s="4"/>
      <c r="F84" s="4"/>
      <c r="G84" s="4"/>
      <c r="H84" s="4"/>
      <c r="I84" s="4"/>
      <c r="J84" s="4"/>
      <c r="K84" s="4"/>
      <c r="L84" s="4"/>
      <c r="M84" s="4"/>
      <c r="N84" s="4"/>
      <c r="O84" s="4"/>
      <c r="P84" s="4"/>
      <c r="Q84" s="4"/>
    </row>
    <row r="85" spans="1:17" s="6" customFormat="1" ht="20.149999999999999" customHeight="1">
      <c r="A85" s="4"/>
      <c r="B85" s="4"/>
      <c r="C85" s="4"/>
      <c r="D85" s="4"/>
      <c r="E85" s="4"/>
      <c r="F85" s="4"/>
      <c r="G85" s="4"/>
      <c r="H85" s="4"/>
      <c r="I85" s="4"/>
      <c r="J85" s="4"/>
      <c r="K85" s="4"/>
      <c r="L85" s="4"/>
      <c r="M85" s="4"/>
      <c r="N85" s="4"/>
      <c r="O85" s="4"/>
      <c r="P85" s="4"/>
      <c r="Q85" s="4"/>
    </row>
    <row r="86" spans="1:17" s="6" customFormat="1" ht="20.149999999999999" customHeight="1">
      <c r="A86" s="4"/>
      <c r="B86" s="4"/>
      <c r="C86" s="4"/>
      <c r="D86" s="4"/>
      <c r="E86" s="4"/>
      <c r="F86" s="4"/>
      <c r="G86" s="4"/>
      <c r="H86" s="4"/>
      <c r="I86" s="4"/>
      <c r="J86" s="4"/>
      <c r="K86" s="4"/>
      <c r="L86" s="4"/>
      <c r="M86" s="4"/>
      <c r="N86" s="4"/>
      <c r="O86" s="4"/>
      <c r="P86" s="4"/>
      <c r="Q86" s="4"/>
    </row>
    <row r="87" spans="1:17" s="6" customFormat="1" ht="20.149999999999999" customHeight="1">
      <c r="A87" s="4"/>
      <c r="B87" s="4"/>
      <c r="C87" s="4"/>
      <c r="D87" s="4"/>
      <c r="E87" s="4"/>
      <c r="F87" s="4"/>
      <c r="G87" s="4"/>
      <c r="H87" s="4"/>
      <c r="I87" s="4"/>
      <c r="J87" s="4"/>
      <c r="K87" s="4"/>
      <c r="L87" s="4"/>
      <c r="M87" s="4"/>
      <c r="N87" s="4"/>
      <c r="O87" s="4"/>
      <c r="P87" s="4"/>
      <c r="Q87" s="4"/>
    </row>
    <row r="88" spans="1:17" s="6" customFormat="1" ht="20.149999999999999" customHeight="1">
      <c r="A88" s="4"/>
      <c r="B88" s="4"/>
      <c r="C88" s="4"/>
      <c r="D88" s="4"/>
      <c r="E88" s="4"/>
      <c r="F88" s="4"/>
      <c r="G88" s="4"/>
      <c r="H88" s="4"/>
      <c r="I88" s="4"/>
      <c r="J88" s="4"/>
      <c r="K88" s="4"/>
      <c r="L88" s="4"/>
      <c r="M88" s="4"/>
      <c r="N88" s="4"/>
      <c r="O88" s="4"/>
      <c r="P88" s="4"/>
      <c r="Q88" s="4"/>
    </row>
    <row r="89" spans="1:17" s="6" customFormat="1" ht="20.149999999999999" customHeight="1">
      <c r="A89" s="4"/>
      <c r="B89" s="4"/>
      <c r="C89" s="4"/>
      <c r="D89" s="4"/>
      <c r="E89" s="4"/>
      <c r="F89" s="4"/>
      <c r="G89" s="4"/>
      <c r="H89" s="4"/>
      <c r="I89" s="4"/>
      <c r="J89" s="4"/>
      <c r="K89" s="4"/>
      <c r="L89" s="4"/>
      <c r="M89" s="4"/>
      <c r="N89" s="4"/>
      <c r="O89" s="4"/>
      <c r="P89" s="4"/>
      <c r="Q89" s="4"/>
    </row>
    <row r="90" spans="1:17" s="6" customFormat="1" ht="20.149999999999999" customHeight="1">
      <c r="A90" s="4"/>
      <c r="B90" s="4"/>
      <c r="C90" s="4"/>
      <c r="D90" s="4"/>
      <c r="E90" s="4"/>
      <c r="F90" s="4"/>
      <c r="G90" s="4"/>
      <c r="H90" s="4"/>
      <c r="I90" s="4"/>
      <c r="J90" s="4"/>
      <c r="K90" s="4"/>
      <c r="L90" s="4"/>
      <c r="M90" s="4"/>
      <c r="N90" s="4"/>
      <c r="O90" s="4"/>
      <c r="P90" s="4"/>
      <c r="Q90" s="4"/>
    </row>
    <row r="91" spans="1:17" s="6" customFormat="1" ht="20.149999999999999" customHeight="1">
      <c r="A91" s="4"/>
      <c r="B91" s="4"/>
      <c r="C91" s="4"/>
      <c r="D91" s="4"/>
      <c r="E91" s="4"/>
      <c r="F91" s="4"/>
      <c r="G91" s="4"/>
      <c r="H91" s="4"/>
      <c r="I91" s="4"/>
      <c r="J91" s="4"/>
      <c r="K91" s="4"/>
      <c r="L91" s="4"/>
      <c r="M91" s="4"/>
      <c r="N91" s="4"/>
      <c r="O91" s="4"/>
      <c r="P91" s="4"/>
      <c r="Q91" s="4"/>
    </row>
    <row r="92" spans="1:17" s="6" customFormat="1" ht="20.149999999999999" customHeight="1">
      <c r="A92" s="4"/>
      <c r="B92" s="4"/>
      <c r="C92" s="4"/>
      <c r="D92" s="4"/>
      <c r="E92" s="4"/>
      <c r="F92" s="4"/>
      <c r="G92" s="4"/>
      <c r="H92" s="4"/>
      <c r="I92" s="4"/>
      <c r="J92" s="4"/>
      <c r="K92" s="4"/>
      <c r="L92" s="4"/>
      <c r="M92" s="4"/>
      <c r="N92" s="4"/>
      <c r="O92" s="4"/>
      <c r="P92" s="4"/>
      <c r="Q92" s="4"/>
    </row>
    <row r="93" spans="1:17" s="6" customFormat="1" ht="20.149999999999999" customHeight="1">
      <c r="A93" s="4"/>
      <c r="B93" s="4"/>
      <c r="C93" s="4"/>
      <c r="D93" s="4"/>
      <c r="E93" s="4"/>
      <c r="F93" s="4"/>
      <c r="G93" s="4"/>
      <c r="H93" s="4"/>
      <c r="I93" s="4"/>
      <c r="J93" s="4"/>
      <c r="K93" s="4"/>
      <c r="L93" s="4"/>
      <c r="M93" s="4"/>
      <c r="N93" s="4"/>
      <c r="O93" s="4"/>
      <c r="P93" s="4"/>
      <c r="Q93" s="4"/>
    </row>
    <row r="94" spans="1:17" s="6" customFormat="1" ht="20.149999999999999" customHeight="1">
      <c r="A94" s="4"/>
      <c r="B94" s="4"/>
      <c r="C94" s="4"/>
      <c r="D94" s="4"/>
      <c r="E94" s="4"/>
      <c r="F94" s="4"/>
      <c r="G94" s="4"/>
      <c r="H94" s="4"/>
      <c r="I94" s="4"/>
      <c r="J94" s="4"/>
      <c r="K94" s="4"/>
      <c r="L94" s="4"/>
      <c r="M94" s="4"/>
      <c r="N94" s="4"/>
      <c r="O94" s="4"/>
      <c r="P94" s="4"/>
      <c r="Q94" s="4"/>
    </row>
    <row r="95" spans="1:17" s="6" customFormat="1" ht="20.149999999999999" customHeight="1">
      <c r="A95" s="4"/>
      <c r="B95" s="4"/>
      <c r="C95" s="4"/>
      <c r="D95" s="4"/>
      <c r="E95" s="4"/>
      <c r="F95" s="4"/>
      <c r="G95" s="4"/>
      <c r="H95" s="4"/>
      <c r="I95" s="4"/>
      <c r="J95" s="4"/>
      <c r="K95" s="4"/>
      <c r="L95" s="4"/>
      <c r="M95" s="4"/>
      <c r="N95" s="4"/>
      <c r="O95" s="4"/>
      <c r="P95" s="4"/>
      <c r="Q95" s="4"/>
    </row>
    <row r="96" spans="1:17" s="6" customFormat="1" ht="20.149999999999999" customHeight="1">
      <c r="A96" s="4"/>
      <c r="B96" s="4"/>
      <c r="C96" s="4"/>
      <c r="D96" s="4"/>
      <c r="E96" s="4"/>
      <c r="F96" s="4"/>
      <c r="G96" s="4"/>
      <c r="H96" s="4"/>
      <c r="I96" s="4"/>
      <c r="J96" s="4"/>
      <c r="K96" s="4"/>
      <c r="L96" s="4"/>
      <c r="M96" s="4"/>
      <c r="N96" s="4"/>
      <c r="O96" s="4"/>
      <c r="P96" s="4"/>
      <c r="Q96" s="4"/>
    </row>
    <row r="97" spans="1:17" s="6" customFormat="1" ht="20.149999999999999" customHeight="1">
      <c r="A97" s="4"/>
      <c r="B97" s="4"/>
      <c r="C97" s="4"/>
      <c r="D97" s="4"/>
      <c r="E97" s="4"/>
      <c r="F97" s="4"/>
      <c r="G97" s="4"/>
      <c r="H97" s="4"/>
      <c r="I97" s="4"/>
      <c r="J97" s="4"/>
      <c r="K97" s="4"/>
      <c r="L97" s="4"/>
      <c r="M97" s="4"/>
      <c r="N97" s="4"/>
      <c r="O97" s="4"/>
      <c r="P97" s="4"/>
      <c r="Q97" s="4"/>
    </row>
    <row r="98" spans="1:17" s="6" customFormat="1" ht="20.149999999999999" customHeight="1">
      <c r="A98" s="4"/>
      <c r="B98" s="4"/>
      <c r="C98" s="4"/>
      <c r="D98" s="4"/>
      <c r="E98" s="4"/>
      <c r="F98" s="4"/>
      <c r="G98" s="4"/>
      <c r="H98" s="4"/>
      <c r="I98" s="4"/>
      <c r="J98" s="4"/>
      <c r="K98" s="4"/>
      <c r="L98" s="4"/>
      <c r="M98" s="4"/>
      <c r="N98" s="4"/>
      <c r="O98" s="4"/>
      <c r="P98" s="4"/>
      <c r="Q98" s="4"/>
    </row>
    <row r="99" spans="1:17" s="6" customFormat="1" ht="20.149999999999999" customHeight="1">
      <c r="A99" s="4"/>
      <c r="B99" s="4"/>
      <c r="C99" s="4"/>
      <c r="D99" s="4"/>
      <c r="E99" s="4"/>
      <c r="F99" s="4"/>
      <c r="G99" s="4"/>
      <c r="H99" s="4"/>
      <c r="I99" s="4"/>
      <c r="J99" s="4"/>
      <c r="K99" s="4"/>
      <c r="L99" s="4"/>
      <c r="M99" s="4"/>
      <c r="N99" s="4"/>
      <c r="O99" s="4"/>
      <c r="P99" s="4"/>
      <c r="Q99" s="4"/>
    </row>
    <row r="100" spans="1:17" s="6" customFormat="1" ht="20.149999999999999" customHeight="1">
      <c r="A100" s="4"/>
      <c r="B100" s="4"/>
      <c r="C100" s="4"/>
      <c r="D100" s="4"/>
      <c r="E100" s="4"/>
      <c r="F100" s="4"/>
      <c r="G100" s="4"/>
      <c r="H100" s="4"/>
      <c r="I100" s="4"/>
      <c r="J100" s="4"/>
      <c r="K100" s="4"/>
      <c r="L100" s="4"/>
      <c r="M100" s="4"/>
      <c r="N100" s="4"/>
      <c r="O100" s="4"/>
      <c r="P100" s="4"/>
      <c r="Q100" s="4"/>
    </row>
    <row r="101" spans="1:17" s="6" customFormat="1" ht="20.149999999999999" customHeight="1">
      <c r="A101" s="4"/>
      <c r="B101" s="4"/>
      <c r="C101" s="4"/>
      <c r="D101" s="4"/>
      <c r="E101" s="4"/>
      <c r="F101" s="4"/>
      <c r="G101" s="4"/>
      <c r="H101" s="4"/>
      <c r="I101" s="4"/>
      <c r="J101" s="4"/>
      <c r="K101" s="4"/>
      <c r="L101" s="4"/>
      <c r="M101" s="4"/>
      <c r="N101" s="4"/>
      <c r="O101" s="4"/>
      <c r="P101" s="4"/>
      <c r="Q101" s="4"/>
    </row>
    <row r="102" spans="1:17" s="6" customFormat="1" ht="20.149999999999999" customHeight="1">
      <c r="A102" s="4"/>
      <c r="B102" s="4"/>
      <c r="C102" s="4"/>
      <c r="D102" s="4"/>
      <c r="E102" s="4"/>
      <c r="F102" s="4"/>
      <c r="G102" s="4"/>
      <c r="H102" s="4"/>
      <c r="I102" s="4"/>
      <c r="J102" s="4"/>
      <c r="K102" s="4"/>
      <c r="L102" s="4"/>
      <c r="M102" s="4"/>
      <c r="N102" s="4"/>
      <c r="O102" s="4"/>
      <c r="P102" s="4"/>
      <c r="Q102" s="4"/>
    </row>
    <row r="103" spans="1:17" s="6" customFormat="1" ht="20.149999999999999" customHeight="1"/>
    <row r="104" spans="1:17" s="6" customFormat="1" ht="20.149999999999999" customHeight="1"/>
    <row r="105" spans="1:17" s="6" customFormat="1" ht="20.149999999999999" customHeight="1"/>
    <row r="106" spans="1:17" s="6" customFormat="1" ht="20.149999999999999" customHeight="1"/>
    <row r="107" spans="1:17" s="6" customFormat="1" ht="20.149999999999999" customHeight="1"/>
    <row r="108" spans="1:17" s="6" customFormat="1" ht="20.149999999999999" customHeight="1"/>
    <row r="109" spans="1:17" s="6" customFormat="1" ht="20.149999999999999" customHeight="1"/>
    <row r="110" spans="1:17" s="6" customFormat="1" ht="20.149999999999999" customHeight="1"/>
    <row r="111" spans="1:17" s="6" customFormat="1" ht="20.149999999999999" customHeight="1"/>
    <row r="112" spans="1:17" s="6" customFormat="1" ht="20.149999999999999" customHeight="1"/>
    <row r="113" s="6" customFormat="1" ht="20.149999999999999" customHeight="1"/>
    <row r="114" s="6" customFormat="1" ht="20.149999999999999" customHeight="1"/>
    <row r="115" s="6" customFormat="1" ht="20.149999999999999" customHeight="1"/>
    <row r="116" s="6" customFormat="1" ht="20.149999999999999" customHeight="1"/>
    <row r="117" s="6" customFormat="1" ht="20.149999999999999" customHeight="1"/>
    <row r="118" s="6" customFormat="1" ht="20.149999999999999" customHeight="1"/>
    <row r="119" s="6" customFormat="1" ht="20.149999999999999" customHeight="1"/>
    <row r="120" s="6" customFormat="1" ht="20.149999999999999" customHeight="1"/>
    <row r="121" s="6" customFormat="1" ht="20.149999999999999" customHeight="1"/>
    <row r="122" s="6" customFormat="1" ht="20.149999999999999" customHeight="1"/>
    <row r="123" s="6" customFormat="1" ht="20.149999999999999" customHeight="1"/>
    <row r="124" s="6" customFormat="1" ht="20.149999999999999" customHeight="1"/>
    <row r="125" s="6" customFormat="1" ht="20.149999999999999" customHeight="1"/>
    <row r="126" s="6" customFormat="1" ht="20.149999999999999" customHeight="1"/>
    <row r="127" s="6" customFormat="1" ht="20.149999999999999" customHeight="1"/>
    <row r="128" s="6" customFormat="1" ht="20.149999999999999" customHeight="1"/>
    <row r="129" s="6" customFormat="1" ht="20.149999999999999" customHeight="1"/>
    <row r="130" s="6" customFormat="1" ht="20.149999999999999" customHeight="1"/>
    <row r="131" s="6" customFormat="1" ht="20.149999999999999" customHeight="1"/>
    <row r="132" s="6" customFormat="1" ht="20.149999999999999" customHeight="1"/>
    <row r="133" s="6" customFormat="1" ht="20.149999999999999" customHeight="1"/>
    <row r="134" s="6" customFormat="1" ht="20.149999999999999" customHeight="1"/>
    <row r="135" s="6" customFormat="1" ht="20.149999999999999" customHeight="1"/>
    <row r="136" s="6" customFormat="1" ht="20.149999999999999" customHeight="1"/>
    <row r="137" s="6" customFormat="1" ht="20.149999999999999" customHeight="1"/>
    <row r="138" s="6" customFormat="1" ht="20.149999999999999" customHeight="1"/>
    <row r="139" s="6" customFormat="1" ht="20.149999999999999" customHeight="1"/>
    <row r="140" s="6" customFormat="1" ht="20.149999999999999" customHeight="1"/>
    <row r="141" s="6" customFormat="1" ht="20.149999999999999" customHeight="1"/>
    <row r="142" s="6" customFormat="1" ht="20.149999999999999" customHeight="1"/>
    <row r="143" s="6" customFormat="1" ht="20.149999999999999" customHeight="1"/>
    <row r="144" s="6" customFormat="1" ht="20.149999999999999" customHeight="1"/>
    <row r="145" s="6" customFormat="1" ht="20.149999999999999" customHeight="1"/>
    <row r="146" s="6" customFormat="1" ht="20.149999999999999" customHeight="1"/>
    <row r="147" s="6" customFormat="1" ht="20.149999999999999" customHeight="1"/>
    <row r="148" s="6" customFormat="1" ht="20.149999999999999" customHeight="1"/>
    <row r="149" s="6" customFormat="1" ht="20.149999999999999" customHeight="1"/>
    <row r="150" s="6" customFormat="1" ht="20.149999999999999" customHeight="1"/>
    <row r="151" s="6" customFormat="1" ht="20.149999999999999" customHeight="1"/>
    <row r="152" s="6" customFormat="1" ht="20.149999999999999" customHeight="1"/>
    <row r="153" s="6" customFormat="1" ht="20.149999999999999" customHeight="1"/>
    <row r="154" s="6" customFormat="1" ht="20.149999999999999" customHeight="1"/>
    <row r="155" s="6" customFormat="1" ht="20.149999999999999" customHeight="1"/>
    <row r="156" s="6" customFormat="1" ht="20.149999999999999" customHeight="1"/>
    <row r="157" s="6" customFormat="1" ht="20.149999999999999" customHeight="1"/>
    <row r="158" s="6" customFormat="1" ht="20.149999999999999" customHeight="1"/>
    <row r="159" s="6" customFormat="1" ht="20.149999999999999" customHeight="1"/>
    <row r="160" s="6" customFormat="1" ht="20.149999999999999" customHeight="1"/>
    <row r="161" s="6" customFormat="1" ht="20.149999999999999" customHeight="1"/>
    <row r="162" s="6" customFormat="1" ht="20.149999999999999" customHeight="1"/>
    <row r="163" s="6" customFormat="1" ht="20.149999999999999" customHeight="1"/>
    <row r="164" s="6" customFormat="1" ht="20.149999999999999" customHeight="1"/>
    <row r="165" s="6" customFormat="1" ht="20.149999999999999" customHeight="1"/>
    <row r="166" s="6" customFormat="1" ht="20.149999999999999" customHeight="1"/>
    <row r="167" s="6" customFormat="1" ht="20.149999999999999" customHeight="1"/>
    <row r="168" s="6" customFormat="1" ht="20.149999999999999" customHeight="1"/>
    <row r="169" s="6" customFormat="1" ht="20.149999999999999" customHeight="1"/>
    <row r="170" s="6" customFormat="1" ht="20.149999999999999" customHeight="1"/>
    <row r="171" s="6" customFormat="1" ht="20.149999999999999" customHeight="1"/>
    <row r="172" s="6" customFormat="1" ht="20.149999999999999" customHeight="1"/>
    <row r="173" s="6" customFormat="1" ht="20.149999999999999" customHeight="1"/>
    <row r="174" s="6" customFormat="1" ht="20.149999999999999" customHeight="1"/>
    <row r="175" s="6" customFormat="1" ht="20.149999999999999" customHeight="1"/>
    <row r="176" s="6" customFormat="1" ht="20.149999999999999" customHeight="1"/>
    <row r="177" s="6" customFormat="1" ht="20.149999999999999" customHeight="1"/>
    <row r="178" s="6" customFormat="1" ht="20.149999999999999" customHeight="1"/>
    <row r="179" s="6" customFormat="1" ht="20.149999999999999" customHeight="1"/>
    <row r="180" s="6" customFormat="1" ht="20.149999999999999" customHeight="1"/>
    <row r="181" s="6" customFormat="1" ht="20.149999999999999" customHeight="1"/>
    <row r="182" s="6" customFormat="1" ht="20.149999999999999" customHeight="1"/>
    <row r="183" s="6" customFormat="1" ht="20.149999999999999" customHeight="1"/>
    <row r="184" s="6" customFormat="1" ht="20.149999999999999" customHeight="1"/>
    <row r="185" s="6" customFormat="1" ht="20.149999999999999" customHeight="1"/>
    <row r="186" s="6" customFormat="1" ht="20.149999999999999" customHeight="1"/>
    <row r="187" s="6" customFormat="1" ht="20.149999999999999" customHeight="1"/>
    <row r="188" s="6" customFormat="1" ht="20.149999999999999" customHeight="1"/>
    <row r="189" s="6" customFormat="1" ht="20.149999999999999" customHeight="1"/>
    <row r="190" s="6" customFormat="1" ht="20.149999999999999" customHeight="1"/>
    <row r="191" s="6" customFormat="1" ht="20.149999999999999" customHeight="1"/>
    <row r="192" s="6" customFormat="1" ht="20.149999999999999" customHeight="1"/>
    <row r="193" s="6" customFormat="1" ht="20.149999999999999" customHeight="1"/>
    <row r="194" s="6" customFormat="1" ht="20.149999999999999" customHeight="1"/>
    <row r="195" s="6" customFormat="1" ht="20.149999999999999" customHeight="1"/>
    <row r="196" s="6" customFormat="1" ht="20.149999999999999" customHeight="1"/>
    <row r="197" s="6" customFormat="1" ht="20.149999999999999" customHeight="1"/>
    <row r="198" s="6" customFormat="1" ht="20.149999999999999" customHeight="1"/>
    <row r="199" s="6" customFormat="1" ht="20.149999999999999" customHeight="1"/>
    <row r="200" s="6" customFormat="1" ht="20.149999999999999" customHeight="1"/>
    <row r="201" s="6" customFormat="1" ht="20.149999999999999" customHeight="1"/>
    <row r="202" s="6" customFormat="1" ht="20.149999999999999" customHeight="1"/>
    <row r="203" s="6" customFormat="1" ht="20.149999999999999" customHeight="1"/>
    <row r="204" s="6" customFormat="1" ht="20.149999999999999" customHeight="1"/>
    <row r="205" s="6" customFormat="1" ht="20.149999999999999" customHeight="1"/>
    <row r="206" s="6" customFormat="1" ht="20.149999999999999" customHeight="1"/>
    <row r="207" s="6" customFormat="1" ht="20.149999999999999" customHeight="1"/>
    <row r="208" s="6" customFormat="1" ht="20.149999999999999" customHeight="1"/>
    <row r="209" s="6" customFormat="1" ht="20.149999999999999" customHeight="1"/>
    <row r="210" s="6" customFormat="1" ht="20.149999999999999" customHeight="1"/>
    <row r="211" s="6" customFormat="1" ht="20.149999999999999" customHeight="1"/>
    <row r="212" s="6" customFormat="1" ht="20.149999999999999" customHeight="1"/>
    <row r="213" s="6" customFormat="1" ht="20.149999999999999" customHeight="1"/>
    <row r="214" s="6" customFormat="1" ht="20.149999999999999" customHeight="1"/>
    <row r="215" s="6" customFormat="1" ht="20.149999999999999" customHeight="1"/>
    <row r="216" s="6" customFormat="1" ht="20.149999999999999" customHeight="1"/>
    <row r="217" s="6" customFormat="1" ht="20.149999999999999" customHeight="1"/>
    <row r="218" s="6" customFormat="1" ht="20.149999999999999" customHeight="1"/>
    <row r="219" s="6" customFormat="1" ht="20.149999999999999" customHeight="1"/>
    <row r="220" s="6" customFormat="1" ht="20.149999999999999" customHeight="1"/>
    <row r="221" s="6" customFormat="1" ht="20.149999999999999" customHeight="1"/>
    <row r="222" s="6" customFormat="1" ht="20.149999999999999" customHeight="1"/>
    <row r="223" s="6" customFormat="1" ht="20.149999999999999" customHeight="1"/>
    <row r="224" s="6" customFormat="1" ht="20.149999999999999" customHeight="1"/>
    <row r="225" s="6" customFormat="1" ht="20.149999999999999" customHeight="1"/>
    <row r="226" s="6" customFormat="1" ht="20.149999999999999" customHeight="1"/>
    <row r="227" s="6" customFormat="1" ht="20.149999999999999" customHeight="1"/>
    <row r="228" s="6" customFormat="1" ht="20.149999999999999" customHeight="1"/>
    <row r="229" s="6" customFormat="1" ht="20.149999999999999" customHeight="1"/>
    <row r="230" s="6" customFormat="1" ht="20.149999999999999" customHeight="1"/>
    <row r="231" s="6" customFormat="1" ht="20.149999999999999" customHeight="1"/>
    <row r="232" s="6" customFormat="1" ht="20.149999999999999" customHeight="1"/>
    <row r="233" s="6" customFormat="1" ht="20.149999999999999" customHeight="1"/>
    <row r="234" s="6" customFormat="1" ht="20.149999999999999" customHeight="1"/>
    <row r="235" s="6" customFormat="1" ht="20.149999999999999" customHeight="1"/>
    <row r="236" s="6" customFormat="1" ht="20.149999999999999" customHeight="1"/>
    <row r="237" s="6" customFormat="1" ht="20.149999999999999" customHeight="1"/>
    <row r="238" s="6" customFormat="1" ht="20.149999999999999" customHeight="1"/>
    <row r="239" s="6" customFormat="1" ht="20.149999999999999" customHeight="1"/>
    <row r="240" s="6" customFormat="1" ht="20.149999999999999" customHeight="1"/>
    <row r="241" s="6" customFormat="1" ht="20.149999999999999" customHeight="1"/>
    <row r="242" s="6" customFormat="1" ht="20.149999999999999" customHeight="1"/>
    <row r="243" s="6" customFormat="1" ht="20.149999999999999" customHeight="1"/>
    <row r="244" s="6" customFormat="1" ht="20.149999999999999" customHeight="1"/>
    <row r="245" s="6" customFormat="1" ht="20.149999999999999" customHeight="1"/>
    <row r="246" s="6" customFormat="1" ht="20.149999999999999" customHeight="1"/>
    <row r="247" s="6" customFormat="1" ht="20.149999999999999" customHeight="1"/>
    <row r="248" s="6" customFormat="1" ht="20.149999999999999" customHeight="1"/>
    <row r="249" s="6" customFormat="1" ht="20.149999999999999" customHeight="1"/>
    <row r="250" s="6" customFormat="1" ht="20.149999999999999" customHeight="1"/>
    <row r="251" s="6" customFormat="1" ht="20.149999999999999" customHeight="1"/>
    <row r="252" s="6" customFormat="1" ht="20.149999999999999" customHeight="1"/>
    <row r="253" s="6" customFormat="1" ht="20.149999999999999" customHeight="1"/>
    <row r="254" s="6" customFormat="1" ht="20.149999999999999" customHeight="1"/>
    <row r="255" s="6" customFormat="1" ht="20.149999999999999" customHeight="1"/>
    <row r="256" s="6" customFormat="1" ht="20.149999999999999" customHeight="1"/>
    <row r="257" s="6" customFormat="1" ht="20.149999999999999" customHeight="1"/>
    <row r="258" s="6" customFormat="1" ht="20.149999999999999" customHeight="1"/>
    <row r="259" s="6" customFormat="1" ht="20.149999999999999" customHeight="1"/>
    <row r="260" s="6" customFormat="1" ht="20.149999999999999" customHeight="1"/>
    <row r="261" s="6" customFormat="1" ht="20.149999999999999" customHeight="1"/>
    <row r="262" s="6" customFormat="1" ht="20.149999999999999" customHeight="1"/>
    <row r="263" s="6" customFormat="1" ht="20.149999999999999" customHeight="1"/>
    <row r="264" s="6" customFormat="1" ht="20.149999999999999" customHeight="1"/>
    <row r="265" s="6" customFormat="1" ht="20.149999999999999" customHeight="1"/>
    <row r="266" s="6" customFormat="1" ht="20.149999999999999" customHeight="1"/>
    <row r="267" s="6" customFormat="1" ht="20.149999999999999" customHeight="1"/>
    <row r="268" s="6" customFormat="1" ht="20.149999999999999" customHeight="1"/>
    <row r="269" s="6" customFormat="1" ht="20.149999999999999" customHeight="1"/>
    <row r="270" s="6" customFormat="1" ht="20.149999999999999" customHeight="1"/>
    <row r="271" s="6" customFormat="1" ht="20.149999999999999" customHeight="1"/>
    <row r="272" s="6" customFormat="1" ht="20.149999999999999" customHeight="1"/>
    <row r="273" s="6" customFormat="1" ht="20.149999999999999" customHeight="1"/>
    <row r="274" s="6" customFormat="1" ht="20.149999999999999" customHeight="1"/>
    <row r="275" s="6" customFormat="1" ht="20.149999999999999" customHeight="1"/>
    <row r="276" s="6" customFormat="1" ht="20.149999999999999" customHeight="1"/>
    <row r="277" s="6" customFormat="1" ht="20.149999999999999" customHeight="1"/>
    <row r="278" s="6" customFormat="1" ht="20.149999999999999" customHeight="1"/>
    <row r="279" s="6" customFormat="1" ht="20.149999999999999" customHeight="1"/>
    <row r="280" s="6" customFormat="1" ht="20.149999999999999" customHeight="1"/>
    <row r="281" s="6" customFormat="1" ht="20.149999999999999" customHeight="1"/>
    <row r="282" s="6" customFormat="1" ht="20.149999999999999" customHeight="1"/>
    <row r="283" s="6" customFormat="1" ht="20.149999999999999" customHeight="1"/>
    <row r="284" s="6" customFormat="1" ht="20.149999999999999" customHeight="1"/>
    <row r="285" s="6" customFormat="1" ht="20.149999999999999" customHeight="1"/>
    <row r="286" s="6" customFormat="1" ht="20.149999999999999" customHeight="1"/>
    <row r="287" s="6" customFormat="1" ht="20.149999999999999" customHeight="1"/>
    <row r="288" s="6" customFormat="1" ht="20.149999999999999" customHeight="1"/>
    <row r="289" s="6" customFormat="1" ht="20.149999999999999" customHeight="1"/>
    <row r="290" s="6" customFormat="1" ht="20.149999999999999" customHeight="1"/>
    <row r="291" s="6" customFormat="1" ht="20.149999999999999" customHeight="1"/>
    <row r="292" s="6" customFormat="1" ht="20.149999999999999" customHeight="1"/>
    <row r="293" s="6" customFormat="1" ht="20.149999999999999" customHeight="1"/>
    <row r="294" s="6" customFormat="1" ht="20.149999999999999" customHeight="1"/>
    <row r="295" s="6" customFormat="1" ht="20.149999999999999" customHeight="1"/>
    <row r="296" s="6" customFormat="1" ht="20.149999999999999" customHeight="1"/>
    <row r="297" s="6" customFormat="1" ht="20.149999999999999" customHeight="1"/>
    <row r="298" s="6" customFormat="1" ht="20.149999999999999" customHeight="1"/>
    <row r="299" s="6" customFormat="1" ht="20.149999999999999" customHeight="1"/>
    <row r="300" s="6" customFormat="1" ht="20.149999999999999" customHeight="1"/>
    <row r="301" s="6" customFormat="1" ht="20.149999999999999" customHeight="1"/>
    <row r="302" s="6" customFormat="1" ht="20.149999999999999" customHeight="1"/>
    <row r="303" s="6" customFormat="1" ht="20.149999999999999" customHeight="1"/>
    <row r="304" s="6" customFormat="1" ht="20.149999999999999" customHeight="1"/>
    <row r="305" s="6" customFormat="1" ht="20.149999999999999" customHeight="1"/>
    <row r="306" s="6" customFormat="1" ht="20.149999999999999" customHeight="1"/>
    <row r="307" s="6" customFormat="1" ht="20.149999999999999" customHeight="1"/>
    <row r="308" s="6" customFormat="1" ht="20.149999999999999" customHeight="1"/>
    <row r="309" s="6" customFormat="1" ht="20.149999999999999" customHeight="1"/>
    <row r="310" s="6" customFormat="1" ht="20.149999999999999" customHeight="1"/>
    <row r="311" s="6" customFormat="1" ht="20.149999999999999" customHeight="1"/>
    <row r="312" s="6" customFormat="1" ht="20.149999999999999" customHeight="1"/>
    <row r="313" s="6" customFormat="1" ht="20.149999999999999" customHeight="1"/>
    <row r="314" s="6" customFormat="1" ht="20.149999999999999" customHeight="1"/>
    <row r="315" s="6" customFormat="1" ht="20.149999999999999" customHeight="1"/>
    <row r="316" s="6" customFormat="1" ht="20.149999999999999" customHeight="1"/>
    <row r="317" s="6" customFormat="1" ht="20.149999999999999" customHeight="1"/>
    <row r="318" s="6" customFormat="1" ht="20.149999999999999" customHeight="1"/>
    <row r="319" s="6" customFormat="1" ht="20.149999999999999" customHeight="1"/>
    <row r="320" s="6" customFormat="1" ht="20.149999999999999" customHeight="1"/>
    <row r="321" s="6" customFormat="1" ht="20.149999999999999" customHeight="1"/>
    <row r="322" s="6" customFormat="1" ht="20.149999999999999" customHeight="1"/>
    <row r="323" s="6" customFormat="1" ht="20.149999999999999" customHeight="1"/>
    <row r="324" s="6" customFormat="1" ht="20.149999999999999" customHeight="1"/>
    <row r="325" s="6" customFormat="1" ht="20.149999999999999" customHeight="1"/>
    <row r="326" s="6" customFormat="1" ht="20.149999999999999" customHeight="1"/>
    <row r="327" s="6" customFormat="1" ht="20.149999999999999" customHeight="1"/>
    <row r="328" s="6" customFormat="1" ht="20.149999999999999" customHeight="1"/>
    <row r="329" s="6" customFormat="1" ht="20.149999999999999" customHeight="1"/>
    <row r="330" s="6" customFormat="1" ht="20.149999999999999" customHeight="1"/>
    <row r="331" s="6" customFormat="1" ht="20.149999999999999" customHeight="1"/>
    <row r="332" s="6" customFormat="1" ht="20.149999999999999" customHeight="1"/>
    <row r="333" s="6" customFormat="1" ht="20.149999999999999" customHeight="1"/>
    <row r="334" s="6" customFormat="1" ht="20.149999999999999" customHeight="1"/>
    <row r="335" s="6" customFormat="1" ht="20.149999999999999" customHeight="1"/>
    <row r="336" s="6" customFormat="1" ht="20.149999999999999" customHeight="1"/>
    <row r="337" s="6" customFormat="1" ht="20.149999999999999" customHeight="1"/>
    <row r="338" s="6" customFormat="1" ht="20.149999999999999" customHeight="1"/>
    <row r="339" s="6" customFormat="1" ht="20.149999999999999" customHeight="1"/>
    <row r="340" s="6" customFormat="1" ht="20.149999999999999" customHeight="1"/>
    <row r="341" s="6" customFormat="1" ht="20.149999999999999" customHeight="1"/>
    <row r="342" s="6" customFormat="1" ht="20.149999999999999" customHeight="1"/>
    <row r="343" s="6" customFormat="1" ht="20.149999999999999" customHeight="1"/>
    <row r="344" s="6" customFormat="1" ht="20.149999999999999" customHeight="1"/>
    <row r="345" s="6" customFormat="1" ht="20.149999999999999" customHeight="1"/>
    <row r="346" s="6" customFormat="1" ht="20.149999999999999" customHeight="1"/>
    <row r="347" s="6" customFormat="1" ht="20.149999999999999" customHeight="1"/>
    <row r="348" s="6" customFormat="1" ht="20.149999999999999" customHeight="1"/>
    <row r="349" s="6" customFormat="1" ht="20.149999999999999" customHeight="1"/>
    <row r="350" s="6" customFormat="1" ht="20.149999999999999" customHeight="1"/>
    <row r="351" s="6" customFormat="1" ht="20.149999999999999" customHeight="1"/>
    <row r="352" s="6" customFormat="1" ht="20.149999999999999" customHeight="1"/>
    <row r="353" s="6" customFormat="1" ht="20.149999999999999" customHeight="1"/>
    <row r="354" s="6" customFormat="1" ht="20.149999999999999" customHeight="1"/>
    <row r="355" s="6" customFormat="1" ht="20.149999999999999" customHeight="1"/>
    <row r="356" s="6" customFormat="1" ht="20.149999999999999" customHeight="1"/>
    <row r="357" s="6" customFormat="1" ht="20.149999999999999" customHeight="1"/>
    <row r="358" s="6" customFormat="1" ht="20.149999999999999" customHeight="1"/>
    <row r="359" s="6" customFormat="1" ht="20.149999999999999" customHeight="1"/>
    <row r="360" s="6" customFormat="1" ht="20.149999999999999" customHeight="1"/>
    <row r="361" s="6" customFormat="1" ht="20.149999999999999" customHeight="1"/>
    <row r="362" s="6" customFormat="1" ht="20.149999999999999" customHeight="1"/>
    <row r="363" s="6" customFormat="1" ht="20.149999999999999" customHeight="1"/>
    <row r="364" s="6" customFormat="1" ht="20.149999999999999" customHeight="1"/>
    <row r="365" s="6" customFormat="1" ht="20.149999999999999" customHeight="1"/>
    <row r="366" s="6" customFormat="1" ht="20.149999999999999" customHeight="1"/>
    <row r="367" s="6" customFormat="1" ht="20.149999999999999" customHeight="1"/>
    <row r="368" s="6" customFormat="1" ht="20.149999999999999" customHeight="1"/>
    <row r="369" s="6" customFormat="1" ht="20.149999999999999" customHeight="1"/>
    <row r="370" s="6" customFormat="1" ht="20.149999999999999" customHeight="1"/>
    <row r="371" s="6" customFormat="1" ht="20.149999999999999" customHeight="1"/>
    <row r="372" s="6" customFormat="1" ht="20.149999999999999" customHeight="1"/>
    <row r="373" s="6" customFormat="1" ht="20.149999999999999" customHeight="1"/>
    <row r="374" s="6" customFormat="1" ht="20.149999999999999" customHeight="1"/>
    <row r="375" s="6" customFormat="1" ht="20.149999999999999" customHeight="1"/>
    <row r="376" s="6" customFormat="1" ht="20.149999999999999" customHeight="1"/>
    <row r="377" s="6" customFormat="1" ht="20.149999999999999" customHeight="1"/>
    <row r="378" s="6" customFormat="1" ht="20.149999999999999" customHeight="1"/>
    <row r="379" s="6" customFormat="1" ht="20.149999999999999" customHeight="1"/>
    <row r="380" s="6" customFormat="1" ht="20.149999999999999" customHeight="1"/>
    <row r="381" s="6" customFormat="1" ht="20.149999999999999" customHeight="1"/>
    <row r="382" s="6" customFormat="1" ht="20.149999999999999" customHeight="1"/>
    <row r="383" s="6" customFormat="1" ht="20.149999999999999" customHeight="1"/>
    <row r="384" s="6" customFormat="1" ht="20.149999999999999" customHeight="1"/>
    <row r="385" s="6" customFormat="1" ht="20.149999999999999" customHeight="1"/>
    <row r="386" s="6" customFormat="1" ht="20.149999999999999" customHeight="1"/>
    <row r="387" s="6" customFormat="1" ht="20.149999999999999" customHeight="1"/>
    <row r="388" s="6" customFormat="1" ht="20.149999999999999" customHeight="1"/>
    <row r="389" s="6" customFormat="1" ht="20.149999999999999" customHeight="1"/>
    <row r="390" s="6" customFormat="1" ht="20.149999999999999" customHeight="1"/>
    <row r="391" s="6" customFormat="1" ht="20.149999999999999" customHeight="1"/>
    <row r="392" s="6" customFormat="1" ht="20.149999999999999" customHeight="1"/>
    <row r="393" s="6" customFormat="1" ht="20.149999999999999" customHeight="1"/>
    <row r="394" s="6" customFormat="1" ht="20.149999999999999" customHeight="1"/>
    <row r="395" s="6" customFormat="1" ht="20.149999999999999" customHeight="1"/>
    <row r="396" s="6" customFormat="1" ht="20.149999999999999" customHeight="1"/>
    <row r="397" s="6" customFormat="1" ht="20.149999999999999" customHeight="1"/>
    <row r="398" s="6" customFormat="1" ht="20.149999999999999" customHeight="1"/>
    <row r="399" s="6" customFormat="1" ht="20.149999999999999" customHeight="1"/>
    <row r="400" s="6" customFormat="1" ht="20.149999999999999" customHeight="1"/>
    <row r="401" s="6" customFormat="1" ht="20.149999999999999" customHeight="1"/>
    <row r="402" s="6" customFormat="1" ht="20.149999999999999" customHeight="1"/>
    <row r="403" s="6" customFormat="1" ht="20.149999999999999" customHeight="1"/>
    <row r="404" s="6" customFormat="1" ht="20.149999999999999" customHeight="1"/>
    <row r="405" s="6" customFormat="1" ht="20.149999999999999" customHeight="1"/>
    <row r="406" s="6" customFormat="1" ht="20.149999999999999" customHeight="1"/>
    <row r="407" s="6" customFormat="1" ht="20.149999999999999" customHeight="1"/>
    <row r="408" s="6" customFormat="1" ht="20.149999999999999" customHeight="1"/>
    <row r="409" s="6" customFormat="1" ht="20.149999999999999" customHeight="1"/>
    <row r="410" s="6" customFormat="1" ht="20.149999999999999" customHeight="1"/>
    <row r="411" s="6" customFormat="1" ht="20.149999999999999" customHeight="1"/>
    <row r="412" s="6" customFormat="1" ht="20.149999999999999" customHeight="1"/>
    <row r="413" s="6" customFormat="1" ht="20.149999999999999" customHeight="1"/>
    <row r="414" s="6" customFormat="1" ht="20.149999999999999" customHeight="1"/>
    <row r="415" s="6" customFormat="1" ht="20.149999999999999" customHeight="1"/>
    <row r="416" s="6" customFormat="1" ht="20.149999999999999" customHeight="1"/>
    <row r="417" s="6" customFormat="1" ht="20.149999999999999" customHeight="1"/>
    <row r="418" s="6" customFormat="1" ht="20.149999999999999" customHeight="1"/>
    <row r="419" s="6" customFormat="1" ht="20.149999999999999" customHeight="1"/>
    <row r="420" s="6" customFormat="1" ht="20.149999999999999" customHeight="1"/>
    <row r="421" s="6" customFormat="1" ht="20.149999999999999" customHeight="1"/>
    <row r="422" s="6" customFormat="1" ht="20.149999999999999" customHeight="1"/>
    <row r="423" s="6" customFormat="1" ht="20.149999999999999" customHeight="1"/>
    <row r="424" s="6" customFormat="1" ht="20.149999999999999" customHeight="1"/>
    <row r="425" s="6" customFormat="1" ht="20.149999999999999" customHeight="1"/>
    <row r="426" s="6" customFormat="1" ht="20.149999999999999" customHeight="1"/>
    <row r="427" s="6" customFormat="1" ht="20.149999999999999" customHeight="1"/>
    <row r="428" s="6" customFormat="1" ht="20.149999999999999" customHeight="1"/>
    <row r="429" s="6" customFormat="1" ht="20.149999999999999" customHeight="1"/>
    <row r="430" s="6" customFormat="1" ht="20.149999999999999" customHeight="1"/>
    <row r="431" s="6" customFormat="1" ht="20.149999999999999" customHeight="1"/>
    <row r="432" s="6" customFormat="1" ht="20.149999999999999" customHeight="1"/>
    <row r="433" s="6" customFormat="1" ht="20.149999999999999" customHeight="1"/>
    <row r="434" s="6" customFormat="1" ht="20.149999999999999" customHeight="1"/>
    <row r="435" s="6" customFormat="1" ht="20.149999999999999" customHeight="1"/>
    <row r="436" s="6" customFormat="1" ht="20.149999999999999" customHeight="1"/>
    <row r="437" s="6" customFormat="1" ht="20.149999999999999" customHeight="1"/>
    <row r="438" s="6" customFormat="1" ht="20.149999999999999" customHeight="1"/>
    <row r="439" s="6" customFormat="1" ht="20.149999999999999" customHeight="1"/>
    <row r="440" s="6" customFormat="1" ht="20.149999999999999" customHeight="1"/>
    <row r="441" s="6" customFormat="1" ht="20.149999999999999" customHeight="1"/>
    <row r="442" s="6" customFormat="1" ht="20.149999999999999" customHeight="1"/>
    <row r="443" s="6" customFormat="1" ht="20.149999999999999" customHeight="1"/>
    <row r="444" s="6" customFormat="1" ht="20.149999999999999" customHeight="1"/>
    <row r="445" s="6" customFormat="1" ht="20.149999999999999" customHeight="1"/>
    <row r="446" s="6" customFormat="1" ht="20.149999999999999" customHeight="1"/>
    <row r="447" s="6" customFormat="1" ht="20.149999999999999" customHeight="1"/>
    <row r="448" s="6" customFormat="1" ht="20.149999999999999" customHeight="1"/>
    <row r="449" s="6" customFormat="1" ht="20.149999999999999" customHeight="1"/>
    <row r="450" s="6" customFormat="1" ht="20.149999999999999" customHeight="1"/>
    <row r="451" s="6" customFormat="1" ht="20.149999999999999" customHeight="1"/>
    <row r="452" s="6" customFormat="1" ht="20.149999999999999" customHeight="1"/>
    <row r="453" s="6" customFormat="1" ht="20.149999999999999" customHeight="1"/>
    <row r="454" s="6" customFormat="1" ht="20.149999999999999" customHeight="1"/>
    <row r="455" s="6" customFormat="1" ht="20.149999999999999" customHeight="1"/>
    <row r="456" s="6" customFormat="1" ht="20.149999999999999" customHeight="1"/>
    <row r="457" s="6" customFormat="1" ht="20.149999999999999" customHeight="1"/>
    <row r="458" s="6" customFormat="1" ht="20.149999999999999" customHeight="1"/>
    <row r="459" s="6" customFormat="1" ht="20.149999999999999" customHeight="1"/>
    <row r="460" s="6" customFormat="1" ht="20.149999999999999" customHeight="1"/>
    <row r="461" s="6" customFormat="1" ht="20.149999999999999" customHeight="1"/>
    <row r="462" s="6" customFormat="1" ht="20.149999999999999" customHeight="1"/>
    <row r="463" s="6" customFormat="1" ht="20.149999999999999" customHeight="1"/>
    <row r="464" s="6" customFormat="1" ht="20.149999999999999" customHeight="1"/>
    <row r="465" s="6" customFormat="1" ht="20.149999999999999" customHeight="1"/>
    <row r="466" s="6" customFormat="1" ht="20.149999999999999" customHeight="1"/>
    <row r="467" s="6" customFormat="1" ht="20.149999999999999" customHeight="1"/>
    <row r="468" s="6" customFormat="1" ht="20.149999999999999" customHeight="1"/>
    <row r="469" s="6" customFormat="1" ht="20.149999999999999" customHeight="1"/>
    <row r="470" s="6" customFormat="1" ht="20.149999999999999" customHeight="1"/>
    <row r="471" s="6" customFormat="1" ht="20.149999999999999" customHeight="1"/>
    <row r="472" s="6" customFormat="1" ht="20.149999999999999" customHeight="1"/>
    <row r="473" s="6" customFormat="1" ht="20.149999999999999" customHeight="1"/>
    <row r="474" s="6" customFormat="1" ht="20.149999999999999" customHeight="1"/>
    <row r="475" s="6" customFormat="1" ht="20.149999999999999" customHeight="1"/>
    <row r="476" s="6" customFormat="1" ht="20.149999999999999" customHeight="1"/>
    <row r="477" s="6" customFormat="1" ht="20.149999999999999" customHeight="1"/>
    <row r="478" s="6" customFormat="1" ht="20.149999999999999" customHeight="1"/>
    <row r="479" s="6" customFormat="1" ht="20.149999999999999" customHeight="1"/>
    <row r="480" s="6" customFormat="1" ht="20.149999999999999" customHeight="1"/>
    <row r="481" s="6" customFormat="1" ht="20.149999999999999" customHeight="1"/>
    <row r="482" s="6" customFormat="1" ht="20.149999999999999" customHeight="1"/>
    <row r="483" s="6" customFormat="1" ht="20.149999999999999" customHeight="1"/>
    <row r="484" s="6" customFormat="1" ht="20.149999999999999" customHeight="1"/>
    <row r="485" s="6" customFormat="1" ht="20.149999999999999" customHeight="1"/>
    <row r="486" s="6" customFormat="1" ht="20.149999999999999" customHeight="1"/>
    <row r="487" s="6" customFormat="1" ht="20.149999999999999" customHeight="1"/>
    <row r="488" s="6" customFormat="1" ht="20.149999999999999" customHeight="1"/>
    <row r="489" s="6" customFormat="1" ht="20.149999999999999" customHeight="1"/>
    <row r="490" s="6" customFormat="1" ht="20.149999999999999" customHeight="1"/>
    <row r="491" s="6" customFormat="1" ht="20.149999999999999" customHeight="1"/>
    <row r="492" s="6" customFormat="1" ht="20.149999999999999" customHeight="1"/>
    <row r="493" s="6" customFormat="1" ht="20.149999999999999" customHeight="1"/>
    <row r="494" s="6" customFormat="1" ht="20.149999999999999" customHeight="1"/>
    <row r="495" s="6" customFormat="1" ht="20.149999999999999" customHeight="1"/>
    <row r="496" s="6" customFormat="1" ht="20.149999999999999" customHeight="1"/>
    <row r="497" s="6" customFormat="1" ht="20.149999999999999" customHeight="1"/>
    <row r="498" s="6" customFormat="1" ht="20.149999999999999" customHeight="1"/>
    <row r="499" s="6" customFormat="1" ht="20.149999999999999" customHeight="1"/>
    <row r="500" s="6" customFormat="1" ht="20.149999999999999" customHeight="1"/>
    <row r="501" s="6" customFormat="1" ht="20.149999999999999" customHeight="1"/>
    <row r="502" s="6" customFormat="1" ht="20.149999999999999" customHeight="1"/>
    <row r="503" s="6" customFormat="1" ht="20.149999999999999" customHeight="1"/>
    <row r="504" s="6" customFormat="1" ht="20.149999999999999" customHeight="1"/>
    <row r="505" s="6" customFormat="1" ht="20.149999999999999" customHeight="1"/>
    <row r="506" s="6" customFormat="1" ht="20.149999999999999" customHeight="1"/>
    <row r="507" s="6" customFormat="1" ht="20.149999999999999" customHeight="1"/>
    <row r="508" s="6" customFormat="1" ht="20.149999999999999" customHeight="1"/>
    <row r="509" s="6" customFormat="1" ht="20.149999999999999" customHeight="1"/>
    <row r="510" s="6" customFormat="1" ht="20.149999999999999" customHeight="1"/>
    <row r="511" s="6" customFormat="1" ht="20.149999999999999" customHeight="1"/>
    <row r="512" s="6" customFormat="1" ht="20.149999999999999" customHeight="1"/>
    <row r="513" s="6" customFormat="1" ht="20.149999999999999" customHeight="1"/>
    <row r="514" s="6" customFormat="1" ht="20.149999999999999" customHeight="1"/>
    <row r="515" s="6" customFormat="1" ht="20.149999999999999" customHeight="1"/>
    <row r="516" s="6" customFormat="1" ht="20.149999999999999" customHeight="1"/>
    <row r="517" s="6" customFormat="1" ht="20.149999999999999" customHeight="1"/>
    <row r="518" s="6" customFormat="1" ht="20.149999999999999" customHeight="1"/>
    <row r="519" s="6" customFormat="1" ht="20.149999999999999" customHeight="1"/>
    <row r="520" s="6" customFormat="1" ht="20.149999999999999" customHeight="1"/>
    <row r="521" s="6" customFormat="1" ht="20.149999999999999" customHeight="1"/>
    <row r="522" s="6" customFormat="1" ht="20.149999999999999" customHeight="1"/>
    <row r="523" s="6" customFormat="1" ht="20.149999999999999" customHeight="1"/>
    <row r="524" s="6" customFormat="1" ht="20.149999999999999" customHeight="1"/>
    <row r="525" s="6" customFormat="1" ht="20.149999999999999" customHeight="1"/>
    <row r="526" s="6" customFormat="1" ht="20.149999999999999" customHeight="1"/>
    <row r="527" s="6" customFormat="1" ht="20.149999999999999" customHeight="1"/>
    <row r="528" s="6" customFormat="1" ht="20.149999999999999" customHeight="1"/>
    <row r="529" s="6" customFormat="1" ht="20.149999999999999" customHeight="1"/>
    <row r="530" s="6" customFormat="1" ht="20.149999999999999" customHeight="1"/>
    <row r="531" s="6" customFormat="1" ht="20.149999999999999" customHeight="1"/>
    <row r="532" s="6" customFormat="1" ht="20.149999999999999" customHeight="1"/>
    <row r="533" s="6" customFormat="1" ht="20.149999999999999" customHeight="1"/>
    <row r="534" s="6" customFormat="1" ht="20.149999999999999" customHeight="1"/>
    <row r="535" s="6" customFormat="1" ht="20.149999999999999" customHeight="1"/>
    <row r="536" s="6" customFormat="1" ht="20.149999999999999" customHeight="1"/>
    <row r="537" s="6" customFormat="1" ht="20.149999999999999" customHeight="1"/>
    <row r="538" s="6" customFormat="1" ht="20.149999999999999" customHeight="1"/>
    <row r="539" s="6" customFormat="1" ht="20.149999999999999" customHeight="1"/>
    <row r="540" s="6" customFormat="1" ht="20.149999999999999" customHeight="1"/>
    <row r="541" s="6" customFormat="1" ht="20.149999999999999" customHeight="1"/>
    <row r="542" s="6" customFormat="1" ht="20.149999999999999" customHeight="1"/>
    <row r="543" s="6" customFormat="1" ht="20.149999999999999" customHeight="1"/>
    <row r="544" s="6" customFormat="1" ht="20.149999999999999" customHeight="1"/>
    <row r="545" s="6" customFormat="1" ht="20.149999999999999" customHeight="1"/>
    <row r="546" s="6" customFormat="1" ht="20.149999999999999" customHeight="1"/>
    <row r="547" s="6" customFormat="1" ht="20.149999999999999" customHeight="1"/>
    <row r="548" s="6" customFormat="1" ht="20.149999999999999" customHeight="1"/>
    <row r="549" s="6" customFormat="1" ht="20.149999999999999" customHeight="1"/>
    <row r="550" s="6" customFormat="1" ht="20.149999999999999" customHeight="1"/>
    <row r="551" s="6" customFormat="1" ht="20.149999999999999" customHeight="1"/>
    <row r="552" s="6" customFormat="1" ht="20.149999999999999" customHeight="1"/>
    <row r="553" s="6" customFormat="1" ht="20.149999999999999" customHeight="1"/>
    <row r="554" s="6" customFormat="1" ht="20.149999999999999" customHeight="1"/>
    <row r="555" s="6" customFormat="1" ht="20.149999999999999" customHeight="1"/>
    <row r="556" s="6" customFormat="1" ht="20.149999999999999" customHeight="1"/>
    <row r="557" s="6" customFormat="1" ht="20.149999999999999" customHeight="1"/>
    <row r="558" s="6" customFormat="1" ht="20.149999999999999" customHeight="1"/>
    <row r="559" s="6" customFormat="1" ht="20.149999999999999" customHeight="1"/>
    <row r="560" s="6" customFormat="1" ht="20.149999999999999" customHeight="1"/>
    <row r="561" s="6" customFormat="1" ht="20.149999999999999" customHeight="1"/>
    <row r="562" s="6" customFormat="1" ht="20.149999999999999" customHeight="1"/>
    <row r="563" s="6" customFormat="1" ht="20.149999999999999" customHeight="1"/>
    <row r="564" s="6" customFormat="1" ht="20.149999999999999" customHeight="1"/>
    <row r="565" s="6" customFormat="1" ht="20.149999999999999" customHeight="1"/>
    <row r="566" s="6" customFormat="1" ht="20.149999999999999" customHeight="1"/>
    <row r="567" s="6" customFormat="1" ht="20.149999999999999" customHeight="1"/>
    <row r="568" s="6" customFormat="1" ht="20.149999999999999" customHeight="1"/>
    <row r="569" s="6" customFormat="1" ht="20.149999999999999" customHeight="1"/>
    <row r="570" s="6" customFormat="1" ht="20.149999999999999" customHeight="1"/>
    <row r="571" s="6" customFormat="1" ht="20.149999999999999" customHeight="1"/>
    <row r="572" s="6" customFormat="1" ht="20.149999999999999" customHeight="1"/>
    <row r="573" s="6" customFormat="1" ht="20.149999999999999" customHeight="1"/>
    <row r="574" s="6" customFormat="1" ht="20.149999999999999" customHeight="1"/>
    <row r="575" s="6" customFormat="1" ht="20.149999999999999" customHeight="1"/>
    <row r="576" s="6" customFormat="1" ht="20.149999999999999" customHeight="1"/>
    <row r="577" s="6" customFormat="1" ht="20.149999999999999" customHeight="1"/>
    <row r="578" s="6" customFormat="1" ht="20.149999999999999" customHeight="1"/>
    <row r="579" s="6" customFormat="1" ht="20.149999999999999" customHeight="1"/>
    <row r="580" s="6" customFormat="1" ht="20.149999999999999" customHeight="1"/>
    <row r="581" s="6" customFormat="1" ht="20.149999999999999" customHeight="1"/>
    <row r="582" s="6" customFormat="1" ht="20.149999999999999" customHeight="1"/>
    <row r="583" s="6" customFormat="1" ht="20.149999999999999" customHeight="1"/>
    <row r="584" s="6" customFormat="1" ht="20.149999999999999" customHeight="1"/>
    <row r="585" s="6" customFormat="1" ht="20.149999999999999" customHeight="1"/>
    <row r="586" s="6" customFormat="1" ht="20.149999999999999" customHeight="1"/>
    <row r="587" s="6" customFormat="1" ht="20.149999999999999" customHeight="1"/>
    <row r="588" s="6" customFormat="1" ht="20.149999999999999" customHeight="1"/>
    <row r="589" s="6" customFormat="1" ht="20.149999999999999" customHeight="1"/>
    <row r="590" s="6" customFormat="1" ht="20.149999999999999" customHeight="1"/>
    <row r="591" s="6" customFormat="1" ht="20.149999999999999" customHeight="1"/>
    <row r="592" s="6" customFormat="1" ht="20.149999999999999" customHeight="1"/>
    <row r="593" s="6" customFormat="1" ht="20.149999999999999" customHeight="1"/>
    <row r="594" s="6" customFormat="1" ht="20.149999999999999" customHeight="1"/>
    <row r="595" s="6" customFormat="1" ht="20.149999999999999" customHeight="1"/>
    <row r="596" s="6" customFormat="1" ht="20.149999999999999" customHeight="1"/>
    <row r="597" s="6" customFormat="1" ht="20.149999999999999" customHeight="1"/>
    <row r="598" s="6" customFormat="1" ht="20.149999999999999" customHeight="1"/>
    <row r="599" s="6" customFormat="1" ht="20.149999999999999" customHeight="1"/>
    <row r="600" s="6" customFormat="1" ht="20.149999999999999" customHeight="1"/>
    <row r="601" s="6" customFormat="1" ht="20.149999999999999" customHeight="1"/>
    <row r="602" s="6" customFormat="1" ht="20.149999999999999" customHeight="1"/>
    <row r="603" s="6" customFormat="1" ht="20.149999999999999" customHeight="1"/>
    <row r="604" s="6" customFormat="1" ht="20.149999999999999" customHeight="1"/>
    <row r="605" s="6" customFormat="1" ht="20.149999999999999" customHeight="1"/>
    <row r="606" s="6" customFormat="1" ht="20.149999999999999" customHeight="1"/>
    <row r="607" s="6" customFormat="1" ht="20.149999999999999" customHeight="1"/>
    <row r="608" s="6" customFormat="1" ht="20.149999999999999" customHeight="1"/>
    <row r="609" s="6" customFormat="1" ht="20.149999999999999" customHeight="1"/>
    <row r="610" s="6" customFormat="1" ht="20.149999999999999" customHeight="1"/>
    <row r="611" s="6" customFormat="1" ht="20.149999999999999" customHeight="1"/>
    <row r="612" s="6" customFormat="1" ht="20.149999999999999" customHeight="1"/>
    <row r="613" s="6" customFormat="1" ht="20.149999999999999" customHeight="1"/>
    <row r="614" s="6" customFormat="1" ht="20.149999999999999" customHeight="1"/>
    <row r="615" s="6" customFormat="1" ht="20.149999999999999" customHeight="1"/>
    <row r="616" s="6" customFormat="1" ht="20.149999999999999" customHeight="1"/>
    <row r="617" s="6" customFormat="1" ht="20.149999999999999" customHeight="1"/>
    <row r="618" s="6" customFormat="1" ht="20.149999999999999" customHeight="1"/>
    <row r="619" s="6" customFormat="1" ht="20.149999999999999" customHeight="1"/>
    <row r="620" s="6" customFormat="1" ht="20.149999999999999" customHeight="1"/>
    <row r="621" s="6" customFormat="1" ht="20.149999999999999" customHeight="1"/>
    <row r="622" s="6" customFormat="1" ht="20.149999999999999" customHeight="1"/>
    <row r="623" s="6" customFormat="1" ht="20.149999999999999" customHeight="1"/>
    <row r="624" s="6" customFormat="1" ht="20.149999999999999" customHeight="1"/>
    <row r="625" s="6" customFormat="1" ht="20.149999999999999" customHeight="1"/>
    <row r="626" s="6" customFormat="1" ht="20.149999999999999" customHeight="1"/>
    <row r="627" s="6" customFormat="1" ht="20.149999999999999" customHeight="1"/>
    <row r="628" s="6" customFormat="1" ht="20.149999999999999" customHeight="1"/>
    <row r="629" s="6" customFormat="1" ht="20.149999999999999" customHeight="1"/>
    <row r="630" s="6" customFormat="1" ht="20.149999999999999" customHeight="1"/>
    <row r="631" s="6" customFormat="1" ht="20.149999999999999" customHeight="1"/>
    <row r="632" s="6" customFormat="1" ht="20.149999999999999" customHeight="1"/>
    <row r="633" s="6" customFormat="1" ht="20.149999999999999" customHeight="1"/>
    <row r="634" s="6" customFormat="1" ht="20.149999999999999" customHeight="1"/>
    <row r="635" s="6" customFormat="1" ht="20.149999999999999" customHeight="1"/>
    <row r="636" s="6" customFormat="1" ht="20.149999999999999" customHeight="1"/>
    <row r="637" s="6" customFormat="1" ht="20.149999999999999" customHeight="1"/>
    <row r="638" s="6" customFormat="1" ht="20.149999999999999" customHeight="1"/>
    <row r="639" s="6" customFormat="1" ht="20.149999999999999" customHeight="1"/>
    <row r="640" s="6" customFormat="1" ht="20.149999999999999" customHeight="1"/>
    <row r="641" s="6" customFormat="1" ht="20.149999999999999" customHeight="1"/>
    <row r="642" s="6" customFormat="1" ht="20.149999999999999" customHeight="1"/>
    <row r="643" s="6" customFormat="1" ht="20.149999999999999" customHeight="1"/>
    <row r="644" s="6" customFormat="1" ht="20.149999999999999" customHeight="1"/>
    <row r="645" s="6" customFormat="1" ht="20.149999999999999" customHeight="1"/>
    <row r="646" s="6" customFormat="1" ht="20.149999999999999" customHeight="1"/>
    <row r="647" s="6" customFormat="1" ht="20.149999999999999" customHeight="1"/>
    <row r="648" s="6" customFormat="1" ht="20.149999999999999" customHeight="1"/>
    <row r="649" s="6" customFormat="1" ht="20.149999999999999" customHeight="1"/>
    <row r="650" s="6" customFormat="1" ht="20.149999999999999" customHeight="1"/>
    <row r="651" s="6" customFormat="1" ht="20.149999999999999" customHeight="1"/>
    <row r="652" s="6" customFormat="1" ht="20.149999999999999" customHeight="1"/>
    <row r="653" s="6" customFormat="1" ht="20.149999999999999" customHeight="1"/>
    <row r="654" s="6" customFormat="1" ht="20.149999999999999" customHeight="1"/>
    <row r="655" s="6" customFormat="1" ht="20.149999999999999" customHeight="1"/>
    <row r="656" s="6" customFormat="1" ht="20.149999999999999" customHeight="1"/>
    <row r="657" s="6" customFormat="1" ht="20.149999999999999" customHeight="1"/>
    <row r="658" s="6" customFormat="1" ht="20.149999999999999" customHeight="1"/>
    <row r="659" s="6" customFormat="1" ht="20.149999999999999" customHeight="1"/>
    <row r="660" s="6" customFormat="1" ht="20.149999999999999" customHeight="1"/>
    <row r="661" s="6" customFormat="1" ht="20.149999999999999" customHeight="1"/>
    <row r="662" s="6" customFormat="1" ht="20.149999999999999" customHeight="1"/>
    <row r="663" s="6" customFormat="1" ht="20.149999999999999" customHeight="1"/>
    <row r="664" s="6" customFormat="1" ht="20.149999999999999" customHeight="1"/>
    <row r="665" s="6" customFormat="1" ht="20.149999999999999" customHeight="1"/>
  </sheetData>
  <mergeCells count="95">
    <mergeCell ref="B66:C66"/>
    <mergeCell ref="B67:C67"/>
    <mergeCell ref="B68:C68"/>
    <mergeCell ref="C12:J12"/>
    <mergeCell ref="C13:J13"/>
    <mergeCell ref="C14:J14"/>
    <mergeCell ref="C15:J15"/>
    <mergeCell ref="C16:J16"/>
    <mergeCell ref="F65:J65"/>
    <mergeCell ref="F66:J66"/>
    <mergeCell ref="F67:J67"/>
    <mergeCell ref="F68:J68"/>
    <mergeCell ref="D65:E65"/>
    <mergeCell ref="D66:E66"/>
    <mergeCell ref="D67:E67"/>
    <mergeCell ref="D68:E68"/>
    <mergeCell ref="B43:C43"/>
    <mergeCell ref="B44:C44"/>
    <mergeCell ref="B45:C45"/>
    <mergeCell ref="D43:J43"/>
    <mergeCell ref="D44:J44"/>
    <mergeCell ref="D45:J45"/>
    <mergeCell ref="D61:J61"/>
    <mergeCell ref="B61:C61"/>
    <mergeCell ref="D58:J58"/>
    <mergeCell ref="D59:J59"/>
    <mergeCell ref="D60:J60"/>
    <mergeCell ref="B58:C58"/>
    <mergeCell ref="B59:C59"/>
    <mergeCell ref="B60:C60"/>
    <mergeCell ref="B65:C65"/>
    <mergeCell ref="I37:J37"/>
    <mergeCell ref="I38:J38"/>
    <mergeCell ref="G35:H35"/>
    <mergeCell ref="G36:H36"/>
    <mergeCell ref="G37:H37"/>
    <mergeCell ref="G38:H38"/>
    <mergeCell ref="D35:E35"/>
    <mergeCell ref="D36:E36"/>
    <mergeCell ref="D37:E37"/>
    <mergeCell ref="D38:E38"/>
    <mergeCell ref="B55:C55"/>
    <mergeCell ref="B56:C56"/>
    <mergeCell ref="B57:C57"/>
    <mergeCell ref="B51:C51"/>
    <mergeCell ref="B48:C48"/>
    <mergeCell ref="B30:C30"/>
    <mergeCell ref="B31:C31"/>
    <mergeCell ref="B32:C32"/>
    <mergeCell ref="D30:E30"/>
    <mergeCell ref="D31:E31"/>
    <mergeCell ref="D32:E32"/>
    <mergeCell ref="D33:E33"/>
    <mergeCell ref="D34:E34"/>
    <mergeCell ref="D55:J55"/>
    <mergeCell ref="D56:J56"/>
    <mergeCell ref="D57:J57"/>
    <mergeCell ref="D51:J51"/>
    <mergeCell ref="B49:C49"/>
    <mergeCell ref="B50:C50"/>
    <mergeCell ref="D48:J48"/>
    <mergeCell ref="D49:J49"/>
    <mergeCell ref="D50:J50"/>
    <mergeCell ref="B46:C46"/>
    <mergeCell ref="B47:C47"/>
    <mergeCell ref="D46:J46"/>
    <mergeCell ref="D47:J47"/>
    <mergeCell ref="B33:C33"/>
    <mergeCell ref="B34:C34"/>
    <mergeCell ref="B35:C35"/>
    <mergeCell ref="B36:C36"/>
    <mergeCell ref="I35:J35"/>
    <mergeCell ref="I36:J36"/>
    <mergeCell ref="I39:J39"/>
    <mergeCell ref="G39:H39"/>
    <mergeCell ref="B39:C39"/>
    <mergeCell ref="D39:E39"/>
    <mergeCell ref="B37:C37"/>
    <mergeCell ref="B38:C38"/>
    <mergeCell ref="B7:J7"/>
    <mergeCell ref="B8:J8"/>
    <mergeCell ref="B25:E25"/>
    <mergeCell ref="B26:E26"/>
    <mergeCell ref="H26:J26"/>
    <mergeCell ref="B20:E20"/>
    <mergeCell ref="B21:E21"/>
    <mergeCell ref="B22:E22"/>
    <mergeCell ref="B23:E23"/>
    <mergeCell ref="B24:E24"/>
    <mergeCell ref="H20:J20"/>
    <mergeCell ref="H21:J21"/>
    <mergeCell ref="H22:J22"/>
    <mergeCell ref="H23:J23"/>
    <mergeCell ref="H24:J24"/>
    <mergeCell ref="H25:J25"/>
  </mergeCells>
  <conditionalFormatting sqref="D66">
    <cfRule type="expression" dxfId="12" priority="7">
      <formula>$D$66="PASS"</formula>
    </cfRule>
    <cfRule type="expression" dxfId="11" priority="8">
      <formula>$D$66="REVIEW"</formula>
    </cfRule>
  </conditionalFormatting>
  <conditionalFormatting sqref="D67">
    <cfRule type="expression" dxfId="10" priority="9">
      <formula>$D$67="PASS"</formula>
    </cfRule>
    <cfRule type="expression" dxfId="9" priority="10">
      <formula>$D$67="REVIEW"</formula>
    </cfRule>
  </conditionalFormatting>
  <conditionalFormatting sqref="D68">
    <cfRule type="expression" dxfId="8" priority="11">
      <formula>$D$68="PASS"</formula>
    </cfRule>
    <cfRule type="expression" dxfId="7" priority="12">
      <formula>$D$68="REVIEW"</formula>
    </cfRule>
  </conditionalFormatting>
  <dataValidations count="7">
    <dataValidation type="decimal" showErrorMessage="1" errorTitle="Invalid assumption" error="Enter a value within the allowed range." sqref="D36 D31:D32" xr:uid="{00000000-0002-0000-0000-000000000000}">
      <formula1>0</formula1>
      <formula2>0.95</formula2>
    </dataValidation>
    <dataValidation type="decimal" operator="greaterThanOrEqual" showErrorMessage="1" errorTitle="Invalid assumption" error="Enter a value within the allowed range." sqref="D34:D35" xr:uid="{00000000-0002-0000-0000-000005000000}">
      <formula1>0</formula1>
    </dataValidation>
    <dataValidation type="whole" operator="greaterThanOrEqual" showErrorMessage="1" errorTitle="Invalid unit volume" error="Enter a whole number of zero or more." sqref="D38" xr:uid="{00000000-0002-0000-0000-000006000000}">
      <formula1>0</formula1>
    </dataValidation>
    <dataValidation type="decimal" operator="greaterThanOrEqual" showErrorMessage="1" errorTitle="Invalid ROI assumption" error="Enter an ROI of zero or more." sqref="D33 D37" xr:uid="{009E6D1C-011F-4B9E-B6D6-2C4EA95CDD54}">
      <formula1>0</formula1>
    </dataValidation>
    <dataValidation type="decimal" showInputMessage="1" showErrorMessage="1" errorTitle="Invalid referral rate" error="Enter a rate from 0% to 95%." sqref="H31:H32" xr:uid="{20A306A8-73EA-457A-B60C-1F98997A08C9}">
      <formula1>0</formula1>
      <formula2>0.95</formula2>
    </dataValidation>
    <dataValidation type="decimal" operator="greaterThanOrEqual" showInputMessage="1" showErrorMessage="1" errorTitle="Invalid fulfillment fee" error="Enter a fee of zero or more." sqref="I36:I38" xr:uid="{DB0EE19E-6279-4A27-BB20-30224FF8A22B}">
      <formula1>0</formula1>
    </dataValidation>
    <dataValidation type="list" allowBlank="1" showInputMessage="1" showErrorMessage="1" sqref="I31:I33" xr:uid="{CAD9301F-305A-40E9-A8FA-4705CCB468B8}">
      <formula1>"Excluded, Professional, Individual"</formula1>
    </dataValidation>
  </dataValidations>
  <hyperlinks>
    <hyperlink ref="B70" r:id="rId1" xr:uid="{676B40F7-818B-4A67-B187-C6CDAB317123}"/>
    <hyperlink ref="J2" r:id="rId2" display="https://dothecalculation.com/" xr:uid="{FC64E5FD-8196-4049-A8F4-823822D0B082}"/>
    <hyperlink ref="D55" r:id="rId3" xr:uid="{0EB4A677-4E0F-4E07-9BC4-F128D21ABE11}"/>
    <hyperlink ref="D56" r:id="rId4" xr:uid="{5123BB0E-7910-4284-96E7-5560975AFC91}"/>
    <hyperlink ref="D57" r:id="rId5" xr:uid="{375EB7B9-CC35-4663-B8CB-06DE127F7CAA}"/>
    <hyperlink ref="D58" r:id="rId6" xr:uid="{0972D837-998C-4916-9A22-7C51C86B7F0A}"/>
  </hyperlinks>
  <pageMargins left="0.25" right="0.25" top="0.25" bottom="0.25" header="0" footer="0"/>
  <pageSetup scale="47" fitToHeight="0" orientation="portrait" r:id="rId7"/>
  <legacyDrawing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E557"/>
  <sheetViews>
    <sheetView showGridLines="0" zoomScaleNormal="100" zoomScaleSheetLayoutView="80" workbookViewId="0">
      <selection activeCell="D18" sqref="D18"/>
    </sheetView>
  </sheetViews>
  <sheetFormatPr defaultColWidth="20.58203125" defaultRowHeight="20.149999999999999" customHeight="1"/>
  <cols>
    <col min="1" max="1" width="2.58203125" style="2" customWidth="1"/>
    <col min="2" max="10" width="19.83203125" style="2" customWidth="1"/>
    <col min="11" max="11" width="2.58203125" style="2" customWidth="1"/>
    <col min="12" max="14" width="20.58203125" style="2" customWidth="1"/>
    <col min="15" max="317" width="20.58203125" style="6"/>
    <col min="318" max="16384" width="20.58203125" style="2"/>
  </cols>
  <sheetData>
    <row r="1" spans="1:17" ht="10" customHeight="1">
      <c r="A1" s="1"/>
      <c r="B1" s="1"/>
      <c r="C1" s="1"/>
      <c r="D1" s="1"/>
      <c r="E1" s="1"/>
      <c r="F1" s="1"/>
      <c r="G1" s="1"/>
      <c r="H1" s="1"/>
      <c r="I1" s="1"/>
      <c r="J1" s="1"/>
      <c r="K1" s="1"/>
      <c r="L1" s="1"/>
      <c r="M1" s="1"/>
      <c r="N1" s="1"/>
      <c r="O1" s="4"/>
      <c r="P1" s="4"/>
      <c r="Q1" s="4"/>
    </row>
    <row r="2" spans="1:17" s="7" customFormat="1" ht="50.15" customHeight="1">
      <c r="B2" s="9" t="s">
        <v>199</v>
      </c>
      <c r="C2" s="8"/>
      <c r="D2" s="8"/>
      <c r="E2" s="8"/>
      <c r="F2" s="8"/>
      <c r="G2" s="8"/>
      <c r="H2" s="8"/>
      <c r="I2" s="8"/>
      <c r="J2" s="28" t="e" vm="1">
        <v>#VALUE!</v>
      </c>
      <c r="L2" s="8"/>
    </row>
    <row r="3" spans="1:17" s="7" customFormat="1" ht="25" customHeight="1">
      <c r="B3" s="21" t="s">
        <v>103</v>
      </c>
      <c r="C3" s="8"/>
      <c r="D3" s="8"/>
      <c r="E3" s="8"/>
      <c r="F3" s="8"/>
      <c r="G3" s="8"/>
      <c r="H3" s="8"/>
      <c r="I3" s="8"/>
      <c r="J3" s="8"/>
      <c r="K3" s="8"/>
    </row>
    <row r="4" spans="1:17" s="7" customFormat="1" ht="20" customHeight="1">
      <c r="B4" s="21"/>
      <c r="C4" s="8"/>
      <c r="D4" s="8"/>
      <c r="E4" s="8"/>
      <c r="F4" s="8"/>
      <c r="G4" s="8"/>
      <c r="H4" s="8"/>
      <c r="I4" s="8"/>
      <c r="J4" s="8"/>
      <c r="K4" s="8"/>
    </row>
    <row r="5" spans="1:17" ht="35.15" customHeight="1">
      <c r="A5" s="1"/>
      <c r="B5" s="11" t="s">
        <v>180</v>
      </c>
      <c r="C5" s="1"/>
      <c r="D5" s="1"/>
      <c r="E5" s="1"/>
      <c r="F5" s="22"/>
      <c r="G5" s="4"/>
      <c r="H5" s="4"/>
      <c r="I5" s="4"/>
      <c r="J5" s="4"/>
      <c r="K5" s="4"/>
      <c r="L5" s="4"/>
      <c r="M5" s="4"/>
      <c r="N5" s="4"/>
      <c r="O5" s="4"/>
      <c r="P5" s="4"/>
      <c r="Q5" s="4"/>
    </row>
    <row r="6" spans="1:17" s="7" customFormat="1" ht="20" customHeight="1">
      <c r="B6" s="6"/>
      <c r="C6" s="5"/>
      <c r="D6" s="5"/>
      <c r="E6" s="5"/>
      <c r="F6" s="5"/>
      <c r="G6" s="5"/>
      <c r="H6" s="5"/>
      <c r="I6" s="5"/>
      <c r="J6" s="5"/>
      <c r="K6" s="61"/>
    </row>
    <row r="7" spans="1:17" s="7" customFormat="1" ht="20" customHeight="1">
      <c r="B7" s="158" t="s">
        <v>179</v>
      </c>
      <c r="C7" s="158"/>
      <c r="D7" s="158"/>
      <c r="E7" s="158"/>
      <c r="F7" s="158"/>
      <c r="G7" s="158"/>
      <c r="H7" s="158"/>
      <c r="I7" s="158"/>
      <c r="J7" s="158"/>
      <c r="K7" s="38"/>
      <c r="L7" s="38"/>
      <c r="M7" s="38"/>
    </row>
    <row r="8" spans="1:17" s="7" customFormat="1" ht="20" customHeight="1">
      <c r="B8" s="159" t="s">
        <v>139</v>
      </c>
      <c r="C8" s="159"/>
      <c r="D8" s="159"/>
      <c r="E8" s="159"/>
      <c r="F8" s="159"/>
      <c r="G8" s="159"/>
      <c r="H8" s="159"/>
      <c r="I8" s="159"/>
      <c r="J8" s="159"/>
      <c r="K8" s="38"/>
      <c r="L8" s="38"/>
      <c r="M8" s="38"/>
    </row>
    <row r="9" spans="1:17" ht="20" customHeight="1">
      <c r="A9" s="1"/>
      <c r="B9" s="62"/>
      <c r="C9" s="62"/>
      <c r="D9" s="62"/>
      <c r="E9" s="62"/>
      <c r="F9" s="62"/>
      <c r="G9" s="62"/>
      <c r="H9" s="62"/>
      <c r="I9" s="62"/>
      <c r="J9" s="62"/>
      <c r="K9" s="62"/>
      <c r="L9" s="1"/>
      <c r="M9" s="1"/>
      <c r="N9" s="1"/>
      <c r="O9" s="4"/>
      <c r="P9" s="4"/>
      <c r="Q9" s="4"/>
    </row>
    <row r="10" spans="1:17" ht="35.15" customHeight="1">
      <c r="A10" s="1"/>
      <c r="B10" s="11" t="s">
        <v>104</v>
      </c>
      <c r="C10" s="1"/>
      <c r="D10" s="1"/>
      <c r="E10" s="1"/>
      <c r="F10" s="6"/>
      <c r="G10" s="6"/>
      <c r="H10" s="11" t="s">
        <v>105</v>
      </c>
      <c r="I10" s="1"/>
      <c r="J10" s="1"/>
      <c r="K10" s="1"/>
      <c r="L10" s="1"/>
      <c r="M10" s="1"/>
      <c r="N10" s="1"/>
      <c r="O10" s="4"/>
      <c r="P10" s="4"/>
      <c r="Q10" s="4"/>
    </row>
    <row r="11" spans="1:17" s="6" customFormat="1" ht="20" customHeight="1">
      <c r="A11" s="4"/>
      <c r="C11" s="5"/>
      <c r="D11" s="5"/>
      <c r="E11" s="4"/>
      <c r="I11" s="5"/>
      <c r="J11" s="5"/>
      <c r="K11" s="5"/>
      <c r="L11" s="5"/>
      <c r="M11" s="5"/>
      <c r="N11" s="4"/>
      <c r="O11" s="4"/>
      <c r="P11" s="4"/>
      <c r="Q11" s="4"/>
    </row>
    <row r="12" spans="1:17" ht="20" customHeight="1" thickBot="1">
      <c r="A12" s="1"/>
      <c r="B12" s="150" t="s">
        <v>106</v>
      </c>
      <c r="C12" s="150"/>
      <c r="D12" s="152">
        <v>29.99</v>
      </c>
      <c r="E12" s="152"/>
      <c r="F12" s="79" t="s">
        <v>107</v>
      </c>
      <c r="G12" s="6"/>
      <c r="H12" s="51" t="s">
        <v>63</v>
      </c>
      <c r="I12" s="52" t="s">
        <v>65</v>
      </c>
      <c r="J12" s="58" t="s">
        <v>67</v>
      </c>
      <c r="K12" s="54"/>
      <c r="L12" s="39"/>
      <c r="M12" s="54"/>
      <c r="N12" s="1"/>
      <c r="O12" s="4"/>
      <c r="P12" s="4"/>
      <c r="Q12" s="4"/>
    </row>
    <row r="13" spans="1:17" ht="20" customHeight="1" thickTop="1">
      <c r="A13" s="1"/>
      <c r="B13" s="150" t="s">
        <v>108</v>
      </c>
      <c r="C13" s="150"/>
      <c r="D13" s="152">
        <v>8.5</v>
      </c>
      <c r="E13" s="152"/>
      <c r="F13" s="79" t="s">
        <v>107</v>
      </c>
      <c r="G13" s="6"/>
      <c r="H13" s="160">
        <f>$F$43</f>
        <v>10.131500000000003</v>
      </c>
      <c r="I13" s="162">
        <f>IFERROR($H$13/$D$12,0)</f>
        <v>0.33782927642547528</v>
      </c>
      <c r="J13" s="165">
        <f>IFERROR($H$13/($D$13+$D$14),0)</f>
        <v>0.94686915887850498</v>
      </c>
      <c r="K13" s="55"/>
      <c r="L13" s="39"/>
      <c r="M13" s="55"/>
      <c r="N13" s="1"/>
      <c r="O13" s="4"/>
      <c r="P13" s="4"/>
      <c r="Q13" s="4"/>
    </row>
    <row r="14" spans="1:17" ht="20" customHeight="1">
      <c r="A14" s="1"/>
      <c r="B14" s="150" t="s">
        <v>109</v>
      </c>
      <c r="C14" s="150"/>
      <c r="D14" s="152">
        <v>2.2000000000000002</v>
      </c>
      <c r="E14" s="152"/>
      <c r="F14" s="79" t="s">
        <v>107</v>
      </c>
      <c r="G14" s="6"/>
      <c r="H14" s="161"/>
      <c r="I14" s="163"/>
      <c r="J14" s="166"/>
      <c r="K14" s="55"/>
      <c r="L14" s="39"/>
      <c r="M14" s="55"/>
      <c r="N14" s="1"/>
      <c r="O14" s="4"/>
      <c r="P14" s="4"/>
      <c r="Q14" s="4"/>
    </row>
    <row r="15" spans="1:17" ht="20" customHeight="1">
      <c r="A15" s="1"/>
      <c r="B15" s="150" t="s">
        <v>110</v>
      </c>
      <c r="C15" s="150"/>
      <c r="D15" s="153" t="s">
        <v>41</v>
      </c>
      <c r="E15" s="153"/>
      <c r="F15" s="79" t="s">
        <v>111</v>
      </c>
      <c r="G15" s="6"/>
      <c r="H15" s="1"/>
      <c r="I15" s="1"/>
      <c r="J15" s="53"/>
      <c r="K15" s="56"/>
      <c r="L15" s="56"/>
      <c r="M15" s="56"/>
      <c r="N15" s="1"/>
      <c r="O15" s="4"/>
      <c r="P15" s="4"/>
      <c r="Q15" s="4"/>
    </row>
    <row r="16" spans="1:17" ht="20" customHeight="1" thickBot="1">
      <c r="A16" s="1"/>
      <c r="B16" s="150" t="s">
        <v>112</v>
      </c>
      <c r="C16" s="150"/>
      <c r="D16" s="149">
        <v>0.15</v>
      </c>
      <c r="E16" s="149"/>
      <c r="F16" s="79" t="s">
        <v>113</v>
      </c>
      <c r="G16" s="6"/>
      <c r="H16" s="51" t="s">
        <v>114</v>
      </c>
      <c r="I16" s="52" t="s">
        <v>115</v>
      </c>
      <c r="J16" s="58" t="s">
        <v>116</v>
      </c>
      <c r="K16" s="54"/>
      <c r="L16" s="39"/>
      <c r="M16" s="54"/>
      <c r="N16" s="1"/>
      <c r="O16" s="4"/>
      <c r="P16" s="4"/>
      <c r="Q16" s="4"/>
    </row>
    <row r="17" spans="1:17" ht="20" customHeight="1" thickTop="1">
      <c r="A17" s="1"/>
      <c r="B17" s="150" t="s">
        <v>117</v>
      </c>
      <c r="C17" s="150"/>
      <c r="D17" s="153" t="s">
        <v>42</v>
      </c>
      <c r="E17" s="153"/>
      <c r="F17" s="79" t="s">
        <v>111</v>
      </c>
      <c r="G17" s="6"/>
      <c r="H17" s="160">
        <f>SUM($F$34:$F$36)+$F$40</f>
        <v>9.1585000000000001</v>
      </c>
      <c r="I17" s="167">
        <f>$F$42</f>
        <v>19.858499999999996</v>
      </c>
      <c r="J17" s="169">
        <f>($H$13+$F$40)*$D$25-IF($D$24="Professional",'Settings &amp; Guide'!$D$34,IF($D$24="Individual",'Settings &amp; Guide'!$D$35*$D$25,0))</f>
        <v>1013.1500000000003</v>
      </c>
      <c r="K17" s="57"/>
      <c r="L17" s="39"/>
      <c r="M17" s="57"/>
      <c r="N17" s="1"/>
      <c r="O17" s="4"/>
      <c r="P17" s="4"/>
      <c r="Q17" s="4"/>
    </row>
    <row r="18" spans="1:17" ht="20" customHeight="1">
      <c r="A18" s="1"/>
      <c r="B18" s="150" t="s">
        <v>118</v>
      </c>
      <c r="C18" s="150"/>
      <c r="D18" s="152">
        <v>4.75</v>
      </c>
      <c r="E18" s="152"/>
      <c r="F18" s="79" t="s">
        <v>119</v>
      </c>
      <c r="G18" s="6"/>
      <c r="H18" s="161"/>
      <c r="I18" s="168"/>
      <c r="J18" s="170"/>
      <c r="K18" s="57"/>
      <c r="L18" s="39"/>
      <c r="M18" s="57"/>
      <c r="N18" s="1"/>
      <c r="O18" s="4"/>
      <c r="P18" s="4"/>
      <c r="Q18" s="4"/>
    </row>
    <row r="19" spans="1:17" ht="20" customHeight="1">
      <c r="A19" s="1"/>
      <c r="B19" s="150" t="s">
        <v>120</v>
      </c>
      <c r="C19" s="150"/>
      <c r="D19" s="152">
        <v>0.45</v>
      </c>
      <c r="E19" s="152"/>
      <c r="F19" s="79" t="s">
        <v>107</v>
      </c>
      <c r="G19" s="6"/>
      <c r="H19" s="1"/>
      <c r="I19" s="1"/>
      <c r="J19" s="1"/>
      <c r="K19" s="1"/>
      <c r="L19" s="1"/>
      <c r="M19" s="1"/>
      <c r="N19" s="1"/>
      <c r="O19" s="4"/>
      <c r="P19" s="4"/>
      <c r="Q19" s="4"/>
    </row>
    <row r="20" spans="1:17" ht="20" customHeight="1">
      <c r="A20" s="1"/>
      <c r="B20" s="150" t="s">
        <v>121</v>
      </c>
      <c r="C20" s="150"/>
      <c r="D20" s="152">
        <v>0</v>
      </c>
      <c r="E20" s="152"/>
      <c r="F20" s="79" t="s">
        <v>107</v>
      </c>
      <c r="G20" s="6"/>
      <c r="H20" s="145" t="s">
        <v>122</v>
      </c>
      <c r="I20" s="146"/>
      <c r="J20" s="146"/>
      <c r="K20" s="5"/>
      <c r="L20" s="5"/>
      <c r="M20" s="5"/>
      <c r="N20" s="1"/>
      <c r="O20" s="4"/>
      <c r="P20" s="4"/>
      <c r="Q20" s="4"/>
    </row>
    <row r="21" spans="1:17" ht="20" customHeight="1">
      <c r="A21" s="1"/>
      <c r="B21" s="150" t="s">
        <v>123</v>
      </c>
      <c r="C21" s="150"/>
      <c r="D21" s="149">
        <v>0</v>
      </c>
      <c r="E21" s="149"/>
      <c r="F21" s="79" t="s">
        <v>124</v>
      </c>
      <c r="G21" s="6"/>
      <c r="H21" s="145"/>
      <c r="I21" s="146"/>
      <c r="J21" s="146"/>
      <c r="K21" s="6"/>
      <c r="L21" s="6"/>
      <c r="M21" s="6"/>
      <c r="N21" s="1"/>
      <c r="O21" s="4"/>
      <c r="P21" s="4"/>
      <c r="Q21" s="4"/>
    </row>
    <row r="22" spans="1:17" ht="20" customHeight="1">
      <c r="A22" s="1"/>
      <c r="B22" s="150" t="s">
        <v>126</v>
      </c>
      <c r="C22" s="150"/>
      <c r="D22" s="149">
        <v>0</v>
      </c>
      <c r="E22" s="149"/>
      <c r="F22" s="79" t="s">
        <v>124</v>
      </c>
      <c r="G22" s="6"/>
      <c r="H22" s="6"/>
      <c r="I22" s="6"/>
      <c r="J22" s="6"/>
      <c r="K22" s="59"/>
      <c r="L22" s="25"/>
      <c r="M22" s="25"/>
      <c r="N22" s="1"/>
      <c r="O22" s="4"/>
      <c r="P22" s="4"/>
      <c r="Q22" s="4"/>
    </row>
    <row r="23" spans="1:17" ht="20" customHeight="1">
      <c r="A23" s="1"/>
      <c r="B23" s="150" t="s">
        <v>128</v>
      </c>
      <c r="C23" s="150"/>
      <c r="D23" s="152">
        <v>0</v>
      </c>
      <c r="E23" s="152"/>
      <c r="F23" s="79" t="s">
        <v>107</v>
      </c>
      <c r="G23" s="6"/>
      <c r="H23" s="156" t="s">
        <v>125</v>
      </c>
      <c r="I23" s="156"/>
      <c r="J23" s="80">
        <f>IFERROR(IF(1-$F$44-$D$21-$D$22&lt;=0,0,$F$45/(1-$F$44-$D$21-$D$22)),0)</f>
        <v>18.070588235294117</v>
      </c>
      <c r="K23" s="59"/>
      <c r="L23" s="6"/>
      <c r="M23" s="6"/>
      <c r="N23" s="6"/>
      <c r="O23" s="4"/>
      <c r="P23" s="4"/>
      <c r="Q23" s="4"/>
    </row>
    <row r="24" spans="1:17" ht="20" customHeight="1">
      <c r="A24" s="1"/>
      <c r="B24" s="150" t="s">
        <v>130</v>
      </c>
      <c r="C24" s="150"/>
      <c r="D24" s="153" t="s">
        <v>60</v>
      </c>
      <c r="E24" s="153"/>
      <c r="F24" s="79" t="s">
        <v>131</v>
      </c>
      <c r="G24" s="6"/>
      <c r="H24" s="156" t="s">
        <v>127</v>
      </c>
      <c r="I24" s="156"/>
      <c r="J24" s="80">
        <f>IFERROR(IF(1-$F$44-$D$21-$D$22-$D$26&lt;=0,0,$F$45/(1-$F$44-$D$21-$D$22-$D$26)),0)</f>
        <v>27.927272727272722</v>
      </c>
      <c r="K24" s="59"/>
      <c r="L24" s="6"/>
      <c r="M24" s="6"/>
      <c r="N24" s="6"/>
      <c r="O24" s="4"/>
      <c r="P24" s="4"/>
      <c r="Q24" s="4"/>
    </row>
    <row r="25" spans="1:17" ht="20" customHeight="1">
      <c r="A25" s="1"/>
      <c r="B25" s="150" t="s">
        <v>133</v>
      </c>
      <c r="C25" s="150"/>
      <c r="D25" s="148">
        <v>100</v>
      </c>
      <c r="E25" s="148"/>
      <c r="F25" s="79" t="s">
        <v>134</v>
      </c>
      <c r="G25" s="6"/>
      <c r="H25" s="156" t="s">
        <v>129</v>
      </c>
      <c r="I25" s="156"/>
      <c r="J25" s="80">
        <f>IFERROR(IF(1-$F$44-$D$21-$D$22&lt;=0,0,($F$45+$D$27*($D$13+$D$14))/(1-$F$44-$D$21-$D$22)),0)</f>
        <v>27.511764705882353</v>
      </c>
      <c r="K25" s="59"/>
      <c r="L25" s="6"/>
      <c r="M25" s="6"/>
      <c r="N25" s="6"/>
      <c r="O25" s="4"/>
      <c r="P25" s="4"/>
      <c r="Q25" s="4"/>
    </row>
    <row r="26" spans="1:17" ht="20" customHeight="1">
      <c r="A26" s="1"/>
      <c r="B26" s="150" t="s">
        <v>136</v>
      </c>
      <c r="C26" s="150"/>
      <c r="D26" s="149">
        <v>0.3</v>
      </c>
      <c r="E26" s="149"/>
      <c r="F26" s="79" t="s">
        <v>137</v>
      </c>
      <c r="G26" s="6"/>
      <c r="H26" s="156" t="s">
        <v>132</v>
      </c>
      <c r="I26" s="156"/>
      <c r="J26" s="80">
        <f>IFERROR(IF(1-$F$44-$D$21-$D$22&lt;=0,0,$D$12-$J$23),0)</f>
        <v>11.919411764705881</v>
      </c>
      <c r="K26" s="60"/>
      <c r="L26" s="6"/>
      <c r="M26" s="6"/>
      <c r="N26" s="6"/>
      <c r="O26" s="4"/>
      <c r="P26" s="4"/>
      <c r="Q26" s="4"/>
    </row>
    <row r="27" spans="1:17" ht="20" customHeight="1">
      <c r="A27" s="1"/>
      <c r="B27" s="150" t="s">
        <v>138</v>
      </c>
      <c r="C27" s="150"/>
      <c r="D27" s="149">
        <v>0.75</v>
      </c>
      <c r="E27" s="149"/>
      <c r="F27" s="79" t="s">
        <v>137</v>
      </c>
      <c r="G27" s="1"/>
      <c r="H27" s="156" t="s">
        <v>135</v>
      </c>
      <c r="I27" s="156"/>
      <c r="J27" s="81">
        <f>IF('Settings &amp; Guide'!$D$35&lt;=0,"",ROUNDUP('Settings &amp; Guide'!$D$34/'Settings &amp; Guide'!$D$35,0))</f>
        <v>41</v>
      </c>
      <c r="K27" s="1"/>
      <c r="L27" s="6"/>
      <c r="M27" s="6"/>
      <c r="N27" s="6"/>
      <c r="O27" s="4"/>
      <c r="P27" s="4"/>
      <c r="Q27" s="4"/>
    </row>
    <row r="28" spans="1:17" ht="20" customHeight="1">
      <c r="A28" s="1"/>
      <c r="B28" s="1"/>
      <c r="C28" s="1"/>
      <c r="D28" s="1"/>
      <c r="E28" s="1"/>
      <c r="F28" s="1"/>
      <c r="G28" s="1"/>
      <c r="H28" s="1"/>
      <c r="I28" s="1"/>
      <c r="J28" s="1"/>
      <c r="K28" s="1"/>
      <c r="L28" s="1"/>
      <c r="M28" s="1"/>
      <c r="N28" s="1"/>
      <c r="O28" s="4"/>
      <c r="P28" s="4"/>
      <c r="Q28" s="4"/>
    </row>
    <row r="29" spans="1:17" ht="35.15" customHeight="1">
      <c r="A29" s="1"/>
      <c r="B29" s="11" t="s">
        <v>140</v>
      </c>
      <c r="C29" s="1"/>
      <c r="D29" s="1"/>
      <c r="E29" s="1"/>
      <c r="F29" s="22"/>
      <c r="G29" s="1"/>
      <c r="H29" s="11" t="s">
        <v>209</v>
      </c>
      <c r="I29" s="4"/>
      <c r="J29" s="4"/>
      <c r="K29" s="4"/>
      <c r="L29" s="4"/>
      <c r="M29" s="4"/>
      <c r="N29" s="1"/>
      <c r="O29" s="4"/>
      <c r="P29" s="4"/>
      <c r="Q29" s="4"/>
    </row>
    <row r="30" spans="1:17" ht="20" customHeight="1">
      <c r="A30" s="1"/>
      <c r="B30" s="6"/>
      <c r="C30" s="6"/>
      <c r="D30" s="6"/>
      <c r="E30" s="1"/>
      <c r="F30" s="1"/>
      <c r="G30" s="1"/>
      <c r="H30" s="4"/>
      <c r="I30" s="4"/>
      <c r="J30" s="4"/>
      <c r="K30" s="4"/>
      <c r="L30" s="4"/>
      <c r="M30" s="4"/>
      <c r="N30" s="1"/>
      <c r="O30" s="4"/>
      <c r="P30" s="4"/>
      <c r="Q30" s="4"/>
    </row>
    <row r="31" spans="1:17" ht="30" customHeight="1">
      <c r="A31" s="1"/>
      <c r="B31" s="122" t="s">
        <v>141</v>
      </c>
      <c r="C31" s="123"/>
      <c r="D31" s="123" t="s">
        <v>142</v>
      </c>
      <c r="E31" s="123"/>
      <c r="F31" s="13" t="s">
        <v>143</v>
      </c>
      <c r="G31" s="1"/>
      <c r="H31" s="37"/>
      <c r="I31" s="37"/>
      <c r="J31" s="37"/>
      <c r="K31" s="4"/>
      <c r="L31" s="4"/>
      <c r="M31" s="4"/>
      <c r="N31" s="1"/>
      <c r="O31" s="4"/>
      <c r="P31" s="4"/>
      <c r="Q31" s="4"/>
    </row>
    <row r="32" spans="1:17" ht="20" customHeight="1">
      <c r="A32" s="1"/>
      <c r="B32" s="157" t="s">
        <v>144</v>
      </c>
      <c r="C32" s="157"/>
      <c r="D32" s="157" t="s">
        <v>145</v>
      </c>
      <c r="E32" s="157"/>
      <c r="F32" s="82">
        <f>$D$13</f>
        <v>8.5</v>
      </c>
      <c r="G32" s="1"/>
      <c r="H32" s="37"/>
      <c r="I32" s="37"/>
      <c r="J32" s="37"/>
      <c r="K32" s="4"/>
      <c r="L32" s="4"/>
      <c r="M32" s="4"/>
      <c r="N32" s="1"/>
      <c r="O32" s="4"/>
      <c r="P32" s="4"/>
      <c r="Q32" s="4"/>
    </row>
    <row r="33" spans="1:17" ht="20" customHeight="1">
      <c r="A33" s="1"/>
      <c r="B33" s="154" t="s">
        <v>146</v>
      </c>
      <c r="C33" s="154"/>
      <c r="D33" s="154" t="s">
        <v>145</v>
      </c>
      <c r="E33" s="154"/>
      <c r="F33" s="83">
        <f>$D$14</f>
        <v>2.2000000000000002</v>
      </c>
      <c r="G33" s="1"/>
      <c r="H33" s="37"/>
      <c r="I33" s="37"/>
      <c r="J33" s="37"/>
      <c r="K33" s="4"/>
      <c r="L33" s="4"/>
      <c r="M33" s="4"/>
      <c r="N33" s="1"/>
      <c r="O33" s="4"/>
      <c r="P33" s="4"/>
      <c r="Q33" s="4"/>
    </row>
    <row r="34" spans="1:17" ht="20" customHeight="1">
      <c r="A34" s="1"/>
      <c r="B34" s="154" t="s">
        <v>69</v>
      </c>
      <c r="C34" s="154"/>
      <c r="D34" s="154" t="s">
        <v>147</v>
      </c>
      <c r="E34" s="154"/>
      <c r="F34" s="83">
        <f>$D$12*$F$44</f>
        <v>4.4984999999999999</v>
      </c>
      <c r="G34" s="1"/>
      <c r="H34" s="37"/>
      <c r="I34" s="37"/>
      <c r="J34" s="37"/>
      <c r="K34" s="4"/>
      <c r="L34" s="4"/>
      <c r="M34" s="4"/>
      <c r="N34" s="1"/>
      <c r="O34" s="4"/>
      <c r="P34" s="4"/>
      <c r="Q34" s="4"/>
    </row>
    <row r="35" spans="1:17" ht="20" customHeight="1">
      <c r="A35" s="1"/>
      <c r="B35" s="154" t="s">
        <v>148</v>
      </c>
      <c r="C35" s="154"/>
      <c r="D35" s="154" t="s">
        <v>149</v>
      </c>
      <c r="E35" s="154"/>
      <c r="F35" s="83">
        <f>IF($D$17="Custom",$D$18,IF($D$17="Small (&lt;1 lb: $3.22)",'Settings &amp; Guide'!$I$36,IF($D$17="Standard ($4.75)",'Settings &amp; Guide'!$I$37,'Settings &amp; Guide'!$I$38)))</f>
        <v>3.22</v>
      </c>
      <c r="G35" s="1"/>
      <c r="H35" s="37"/>
      <c r="I35" s="37"/>
      <c r="J35" s="37"/>
      <c r="K35" s="4"/>
      <c r="L35" s="4"/>
      <c r="M35" s="4"/>
      <c r="N35" s="1"/>
      <c r="O35" s="4"/>
      <c r="P35" s="4"/>
      <c r="Q35" s="4"/>
    </row>
    <row r="36" spans="1:17" ht="20" customHeight="1">
      <c r="A36" s="1"/>
      <c r="B36" s="154" t="s">
        <v>150</v>
      </c>
      <c r="C36" s="154"/>
      <c r="D36" s="154" t="s">
        <v>145</v>
      </c>
      <c r="E36" s="154"/>
      <c r="F36" s="83">
        <f>$D$19</f>
        <v>0.45</v>
      </c>
      <c r="G36" s="1"/>
      <c r="H36" s="37"/>
      <c r="I36" s="37"/>
      <c r="J36" s="37"/>
      <c r="K36" s="4"/>
      <c r="L36" s="4"/>
      <c r="M36" s="4"/>
      <c r="N36" s="1"/>
      <c r="O36" s="4"/>
      <c r="P36" s="4"/>
      <c r="Q36" s="4"/>
    </row>
    <row r="37" spans="1:17" ht="20" customHeight="1">
      <c r="A37" s="1"/>
      <c r="B37" s="154" t="s">
        <v>151</v>
      </c>
      <c r="C37" s="154"/>
      <c r="D37" s="154" t="s">
        <v>145</v>
      </c>
      <c r="E37" s="154"/>
      <c r="F37" s="83">
        <f>$D$20</f>
        <v>0</v>
      </c>
      <c r="G37" s="1"/>
      <c r="H37" s="37"/>
      <c r="I37" s="37"/>
      <c r="J37" s="37"/>
      <c r="K37" s="4"/>
      <c r="L37" s="4"/>
      <c r="M37" s="4"/>
      <c r="N37" s="1"/>
      <c r="O37" s="4"/>
      <c r="P37" s="4"/>
      <c r="Q37" s="4"/>
    </row>
    <row r="38" spans="1:17" ht="20" customHeight="1">
      <c r="A38" s="1"/>
      <c r="B38" s="154" t="s">
        <v>152</v>
      </c>
      <c r="C38" s="154"/>
      <c r="D38" s="154" t="s">
        <v>153</v>
      </c>
      <c r="E38" s="154"/>
      <c r="F38" s="83">
        <f>$D$12*$D$21</f>
        <v>0</v>
      </c>
      <c r="G38" s="1"/>
      <c r="H38" s="37"/>
      <c r="I38" s="37"/>
      <c r="J38" s="37"/>
      <c r="K38" s="4"/>
      <c r="L38" s="4"/>
      <c r="M38" s="4"/>
      <c r="N38" s="1"/>
      <c r="O38" s="4"/>
      <c r="P38" s="4"/>
      <c r="Q38" s="4"/>
    </row>
    <row r="39" spans="1:17" ht="20" customHeight="1">
      <c r="A39" s="1"/>
      <c r="B39" s="154" t="s">
        <v>154</v>
      </c>
      <c r="C39" s="154"/>
      <c r="D39" s="154" t="s">
        <v>155</v>
      </c>
      <c r="E39" s="154"/>
      <c r="F39" s="83">
        <f>$D$12*$D$22</f>
        <v>0</v>
      </c>
      <c r="G39" s="1"/>
      <c r="H39" s="37"/>
      <c r="I39" s="37"/>
      <c r="J39" s="37"/>
      <c r="K39" s="4"/>
      <c r="L39" s="4"/>
      <c r="M39" s="4"/>
      <c r="N39" s="1"/>
      <c r="O39" s="4"/>
      <c r="P39" s="4"/>
      <c r="Q39" s="4"/>
    </row>
    <row r="40" spans="1:17" ht="20" customHeight="1">
      <c r="A40" s="1"/>
      <c r="B40" s="154" t="s">
        <v>156</v>
      </c>
      <c r="C40" s="154"/>
      <c r="D40" s="154" t="s">
        <v>157</v>
      </c>
      <c r="E40" s="154"/>
      <c r="F40" s="83">
        <f>IF($D$24="Professional",IF($D$25&gt;0,'Settings &amp; Guide'!$D$34/$D$25,0),IF($D$24="Individual",'Settings &amp; Guide'!$D$35,0))</f>
        <v>0.99</v>
      </c>
      <c r="G40" s="1"/>
      <c r="H40" s="37"/>
      <c r="I40" s="37"/>
      <c r="J40" s="37"/>
      <c r="K40" s="4"/>
      <c r="L40" s="4"/>
      <c r="M40" s="4"/>
      <c r="N40" s="1"/>
      <c r="O40" s="4"/>
      <c r="P40" s="4"/>
      <c r="Q40" s="4"/>
    </row>
    <row r="41" spans="1:17" ht="20" customHeight="1">
      <c r="A41" s="1"/>
      <c r="B41" s="154" t="s">
        <v>158</v>
      </c>
      <c r="C41" s="154"/>
      <c r="D41" s="154" t="s">
        <v>145</v>
      </c>
      <c r="E41" s="154"/>
      <c r="F41" s="83">
        <f>$D$23</f>
        <v>0</v>
      </c>
      <c r="G41" s="1"/>
      <c r="H41" s="37"/>
      <c r="I41" s="37"/>
      <c r="J41" s="37"/>
      <c r="K41" s="4"/>
      <c r="L41" s="4"/>
      <c r="M41" s="4"/>
      <c r="N41" s="1"/>
      <c r="O41" s="4"/>
      <c r="P41" s="4"/>
      <c r="Q41" s="4"/>
    </row>
    <row r="42" spans="1:17" ht="20" customHeight="1">
      <c r="A42" s="1"/>
      <c r="B42" s="151" t="s">
        <v>159</v>
      </c>
      <c r="C42" s="151"/>
      <c r="D42" s="151" t="s">
        <v>160</v>
      </c>
      <c r="E42" s="151"/>
      <c r="F42" s="83">
        <f>SUM($F$32:$F$41)</f>
        <v>19.858499999999996</v>
      </c>
      <c r="G42" s="1"/>
      <c r="H42" s="37"/>
      <c r="I42" s="37"/>
      <c r="J42" s="37"/>
      <c r="K42" s="4"/>
      <c r="L42" s="4"/>
      <c r="M42" s="4"/>
      <c r="N42" s="1"/>
      <c r="O42" s="4"/>
      <c r="P42" s="4"/>
      <c r="Q42" s="4"/>
    </row>
    <row r="43" spans="1:17" ht="20" customHeight="1">
      <c r="A43" s="1"/>
      <c r="B43" s="151" t="s">
        <v>161</v>
      </c>
      <c r="C43" s="151"/>
      <c r="D43" s="151" t="s">
        <v>162</v>
      </c>
      <c r="E43" s="151"/>
      <c r="F43" s="83">
        <f>$D$12-$F$42</f>
        <v>10.131500000000003</v>
      </c>
      <c r="G43" s="1"/>
      <c r="H43" s="37"/>
      <c r="I43" s="37"/>
      <c r="J43" s="37"/>
      <c r="K43" s="4"/>
      <c r="L43" s="4"/>
      <c r="M43" s="4"/>
      <c r="N43" s="1"/>
      <c r="O43" s="4"/>
      <c r="P43" s="4"/>
      <c r="Q43" s="4"/>
    </row>
    <row r="44" spans="1:17" ht="20" customHeight="1">
      <c r="A44" s="1"/>
      <c r="B44" s="151" t="s">
        <v>163</v>
      </c>
      <c r="C44" s="151"/>
      <c r="D44" s="151" t="s">
        <v>164</v>
      </c>
      <c r="E44" s="151"/>
      <c r="F44" s="84">
        <f>IF($D$15="Custom",$D$16,IF($D$15="Consumer Electronics (8%)",'Settings &amp; Guide'!$H$32,'Settings &amp; Guide'!$H$31))</f>
        <v>0.15</v>
      </c>
      <c r="G44" s="1"/>
      <c r="H44" s="37"/>
      <c r="I44" s="37"/>
      <c r="J44" s="37"/>
      <c r="K44" s="4"/>
      <c r="L44" s="4"/>
      <c r="M44" s="4"/>
      <c r="N44" s="1"/>
      <c r="O44" s="4"/>
      <c r="P44" s="4"/>
      <c r="Q44" s="4"/>
    </row>
    <row r="45" spans="1:17" ht="20" customHeight="1">
      <c r="A45" s="1"/>
      <c r="B45" s="151" t="s">
        <v>165</v>
      </c>
      <c r="C45" s="151"/>
      <c r="D45" s="151" t="s">
        <v>166</v>
      </c>
      <c r="E45" s="151"/>
      <c r="F45" s="83">
        <f>SUM($F$32:$F$33,$F$35:$F$37,$F$40:$F$41)</f>
        <v>15.36</v>
      </c>
      <c r="G45" s="1"/>
      <c r="H45" s="37"/>
      <c r="I45" s="37"/>
      <c r="J45" s="37"/>
      <c r="K45" s="4"/>
      <c r="L45" s="4"/>
      <c r="M45" s="4"/>
      <c r="N45" s="1"/>
      <c r="O45" s="4"/>
      <c r="P45" s="4"/>
      <c r="Q45" s="4"/>
    </row>
    <row r="46" spans="1:17" ht="20" customHeight="1">
      <c r="A46" s="1"/>
      <c r="B46" s="1"/>
      <c r="C46" s="1"/>
      <c r="D46" s="1"/>
      <c r="E46" s="1"/>
      <c r="F46" s="1"/>
      <c r="G46" s="1"/>
      <c r="H46" s="1"/>
      <c r="I46" s="1"/>
      <c r="J46" s="1"/>
      <c r="K46" s="1"/>
      <c r="L46" s="1"/>
      <c r="M46" s="1"/>
      <c r="N46" s="1"/>
      <c r="O46" s="4"/>
      <c r="P46" s="4"/>
      <c r="Q46" s="4"/>
    </row>
    <row r="47" spans="1:17" ht="35.15" customHeight="1">
      <c r="A47" s="1"/>
      <c r="B47" s="11" t="s">
        <v>167</v>
      </c>
      <c r="C47" s="1"/>
      <c r="D47" s="1"/>
      <c r="E47" s="1"/>
      <c r="F47" s="22"/>
      <c r="G47" s="4"/>
      <c r="H47" s="11" t="s">
        <v>200</v>
      </c>
      <c r="I47" s="4"/>
      <c r="J47" s="4"/>
      <c r="K47" s="4"/>
      <c r="L47" s="4"/>
      <c r="M47" s="4"/>
      <c r="N47" s="1"/>
      <c r="O47" s="4"/>
      <c r="P47" s="4"/>
      <c r="Q47" s="4"/>
    </row>
    <row r="48" spans="1:17" ht="20" customHeight="1">
      <c r="A48" s="4"/>
      <c r="B48" s="6"/>
      <c r="C48" s="6"/>
      <c r="D48" s="6"/>
      <c r="E48" s="6"/>
      <c r="F48" s="6"/>
      <c r="G48" s="6"/>
      <c r="H48" s="4"/>
      <c r="I48" s="4"/>
      <c r="J48" s="4"/>
      <c r="K48" s="4"/>
      <c r="L48" s="4"/>
      <c r="M48" s="4"/>
      <c r="N48" s="1"/>
      <c r="O48" s="4"/>
      <c r="P48" s="4"/>
      <c r="Q48" s="4"/>
    </row>
    <row r="49" spans="1:17" ht="30" customHeight="1">
      <c r="A49" s="4"/>
      <c r="B49" s="29" t="s">
        <v>168</v>
      </c>
      <c r="C49" s="30" t="s">
        <v>169</v>
      </c>
      <c r="D49" s="30" t="s">
        <v>170</v>
      </c>
      <c r="E49" s="30" t="s">
        <v>171</v>
      </c>
      <c r="F49" s="32" t="s">
        <v>116</v>
      </c>
      <c r="G49" s="6"/>
      <c r="H49" s="37"/>
      <c r="I49" s="37"/>
      <c r="J49" s="37"/>
      <c r="K49" s="4"/>
      <c r="L49" s="4"/>
      <c r="M49" s="4"/>
      <c r="N49" s="1"/>
      <c r="O49" s="4"/>
      <c r="P49" s="4"/>
      <c r="Q49" s="4"/>
    </row>
    <row r="50" spans="1:17" ht="20" customHeight="1">
      <c r="A50" s="1"/>
      <c r="B50" s="85" t="s">
        <v>58</v>
      </c>
      <c r="C50" s="86">
        <f>'Settings &amp; Guide'!$D$34</f>
        <v>39.99</v>
      </c>
      <c r="D50" s="86">
        <f>IF($D$25&gt;0,'Settings &amp; Guide'!$D$34/$D$25,0)</f>
        <v>0.39990000000000003</v>
      </c>
      <c r="E50" s="86">
        <f>IF($D$25&gt;0,$F$50/$D$25,0)</f>
        <v>10.721600000000002</v>
      </c>
      <c r="F50" s="86">
        <f>($F$43+$F$40)*$D$25-'Settings &amp; Guide'!$D$34</f>
        <v>1072.1600000000003</v>
      </c>
      <c r="G50" s="6"/>
      <c r="H50" s="37"/>
      <c r="I50" s="37"/>
      <c r="J50" s="37"/>
      <c r="K50" s="4"/>
      <c r="L50" s="4"/>
      <c r="M50" s="4"/>
      <c r="N50" s="1"/>
      <c r="O50" s="4"/>
      <c r="P50" s="4"/>
      <c r="Q50" s="4"/>
    </row>
    <row r="51" spans="1:17" ht="20" customHeight="1">
      <c r="A51" s="1"/>
      <c r="B51" s="12" t="s">
        <v>60</v>
      </c>
      <c r="C51" s="23">
        <f>'Settings &amp; Guide'!$D$35*$D$25</f>
        <v>99</v>
      </c>
      <c r="D51" s="23">
        <f>'Settings &amp; Guide'!$D$35</f>
        <v>0.99</v>
      </c>
      <c r="E51" s="23">
        <f>$F$43+$F$40-'Settings &amp; Guide'!$D$35</f>
        <v>10.131500000000003</v>
      </c>
      <c r="F51" s="23">
        <f>$E$51*$D$25</f>
        <v>1013.1500000000003</v>
      </c>
      <c r="G51" s="6"/>
      <c r="H51" s="37"/>
      <c r="I51" s="37"/>
      <c r="J51" s="37"/>
      <c r="K51" s="4"/>
      <c r="L51" s="4"/>
      <c r="M51" s="4"/>
      <c r="N51" s="1"/>
      <c r="O51" s="4"/>
      <c r="P51" s="4"/>
      <c r="Q51" s="4"/>
    </row>
    <row r="52" spans="1:17" ht="20" customHeight="1">
      <c r="A52" s="1"/>
      <c r="B52" s="24"/>
      <c r="C52" s="25"/>
      <c r="D52" s="25"/>
      <c r="E52" s="25"/>
      <c r="F52" s="25"/>
      <c r="G52" s="6"/>
      <c r="H52" s="37"/>
      <c r="I52" s="37"/>
      <c r="J52" s="37"/>
      <c r="K52" s="4"/>
      <c r="L52" s="4"/>
      <c r="M52" s="4"/>
      <c r="N52" s="1"/>
      <c r="O52" s="4"/>
      <c r="P52" s="4"/>
      <c r="Q52" s="4"/>
    </row>
    <row r="53" spans="1:17" ht="35.15" customHeight="1">
      <c r="A53" s="1"/>
      <c r="B53" s="11" t="s">
        <v>172</v>
      </c>
      <c r="C53" s="1"/>
      <c r="D53" s="1"/>
      <c r="E53" s="1"/>
      <c r="F53" s="22"/>
      <c r="G53" s="4"/>
      <c r="H53" s="37"/>
      <c r="I53" s="37"/>
      <c r="J53" s="37"/>
      <c r="K53" s="4"/>
      <c r="L53" s="4"/>
      <c r="M53" s="4"/>
      <c r="N53" s="1"/>
      <c r="O53" s="4"/>
      <c r="P53" s="4"/>
      <c r="Q53" s="4"/>
    </row>
    <row r="54" spans="1:17" ht="20" customHeight="1">
      <c r="A54" s="1"/>
      <c r="B54" s="6"/>
      <c r="C54" s="5"/>
      <c r="D54" s="5"/>
      <c r="E54" s="5"/>
      <c r="F54" s="5"/>
      <c r="G54" s="16"/>
      <c r="H54" s="37"/>
      <c r="I54" s="37"/>
      <c r="J54" s="37"/>
      <c r="K54" s="4"/>
      <c r="L54" s="4"/>
      <c r="M54" s="4"/>
      <c r="N54" s="1"/>
      <c r="O54" s="4"/>
      <c r="P54" s="4"/>
      <c r="Q54" s="4"/>
    </row>
    <row r="55" spans="1:17" ht="30" customHeight="1">
      <c r="A55" s="4"/>
      <c r="B55" s="29" t="s">
        <v>173</v>
      </c>
      <c r="C55" s="30" t="s">
        <v>174</v>
      </c>
      <c r="D55" s="30" t="s">
        <v>171</v>
      </c>
      <c r="E55" s="30" t="s">
        <v>65</v>
      </c>
      <c r="F55" s="32" t="s">
        <v>67</v>
      </c>
      <c r="G55" s="6"/>
      <c r="H55" s="37"/>
      <c r="I55" s="37"/>
      <c r="J55" s="37"/>
      <c r="K55" s="4"/>
      <c r="L55" s="4"/>
      <c r="M55" s="4"/>
      <c r="N55" s="1"/>
      <c r="O55" s="4"/>
      <c r="P55" s="4"/>
      <c r="Q55" s="4"/>
    </row>
    <row r="56" spans="1:17" ht="20" customHeight="1">
      <c r="A56" s="1"/>
      <c r="B56" s="87">
        <v>-0.1</v>
      </c>
      <c r="C56" s="86">
        <f>$D$12*(1+B56)</f>
        <v>26.991</v>
      </c>
      <c r="D56" s="86">
        <f>C56*(1-$F$44-$D$21-$D$22)-$F$45</f>
        <v>7.5823499999999981</v>
      </c>
      <c r="E56" s="88">
        <f>IFERROR(D56/C56,0)</f>
        <v>0.28092141825052791</v>
      </c>
      <c r="F56" s="88">
        <f>IFERROR(D56/($D$13+$D$14),0)</f>
        <v>0.70863084112149521</v>
      </c>
      <c r="G56" s="4"/>
      <c r="H56" s="37"/>
      <c r="I56" s="37"/>
      <c r="J56" s="37"/>
      <c r="K56" s="4"/>
      <c r="L56" s="4"/>
      <c r="M56" s="4"/>
      <c r="N56" s="1"/>
      <c r="O56" s="4"/>
      <c r="P56" s="4"/>
      <c r="Q56" s="4"/>
    </row>
    <row r="57" spans="1:17" ht="20" customHeight="1">
      <c r="A57" s="1"/>
      <c r="B57" s="26">
        <v>-0.05</v>
      </c>
      <c r="C57" s="23">
        <f>$D$12*(1+B57)</f>
        <v>28.490499999999997</v>
      </c>
      <c r="D57" s="23">
        <f>C57*(1-$F$44-$D$21-$D$22)-$F$45</f>
        <v>8.8569249999999968</v>
      </c>
      <c r="E57" s="27">
        <f>IFERROR(D57/C57,0)</f>
        <v>0.31087292255313165</v>
      </c>
      <c r="F57" s="27">
        <f>IFERROR(D57/($D$13+$D$14),0)</f>
        <v>0.82774999999999976</v>
      </c>
      <c r="G57" s="6"/>
      <c r="H57" s="37"/>
      <c r="I57" s="37"/>
      <c r="J57" s="37"/>
      <c r="K57" s="4"/>
      <c r="L57" s="4"/>
      <c r="M57" s="4"/>
      <c r="N57" s="1"/>
      <c r="O57" s="4"/>
      <c r="P57" s="4"/>
      <c r="Q57" s="4"/>
    </row>
    <row r="58" spans="1:17" ht="20" customHeight="1">
      <c r="A58" s="1"/>
      <c r="B58" s="26">
        <v>0</v>
      </c>
      <c r="C58" s="23">
        <f>$D$12*(1+B58)</f>
        <v>29.99</v>
      </c>
      <c r="D58" s="23">
        <f>C58*(1-$F$44-$D$21-$D$22)-$F$45</f>
        <v>10.131499999999999</v>
      </c>
      <c r="E58" s="27">
        <f>IFERROR(D58/C58,0)</f>
        <v>0.33782927642547517</v>
      </c>
      <c r="F58" s="27">
        <f>IFERROR(D58/($D$13+$D$14),0)</f>
        <v>0.94686915887850465</v>
      </c>
      <c r="G58" s="6"/>
      <c r="H58" s="37"/>
      <c r="I58" s="37"/>
      <c r="J58" s="37"/>
      <c r="K58" s="4"/>
      <c r="L58" s="4"/>
      <c r="M58" s="4"/>
      <c r="N58" s="1"/>
      <c r="O58" s="4"/>
      <c r="P58" s="4"/>
      <c r="Q58" s="4"/>
    </row>
    <row r="59" spans="1:17" ht="20" customHeight="1">
      <c r="A59" s="1"/>
      <c r="B59" s="26">
        <v>0.05</v>
      </c>
      <c r="C59" s="23">
        <f>$D$12*(1+B59)</f>
        <v>31.4895</v>
      </c>
      <c r="D59" s="23">
        <f>C59*(1-$F$44-$D$21-$D$22)-$F$45</f>
        <v>11.406075000000001</v>
      </c>
      <c r="E59" s="27">
        <f>IFERROR(D59/C59,0)</f>
        <v>0.36221835850045259</v>
      </c>
      <c r="F59" s="27">
        <f>IFERROR(D59/($D$13+$D$14),0)</f>
        <v>1.0659883177570095</v>
      </c>
      <c r="G59" s="6"/>
      <c r="H59" s="37"/>
      <c r="I59" s="37"/>
      <c r="J59" s="37"/>
      <c r="K59" s="4"/>
      <c r="L59" s="4"/>
      <c r="M59" s="4"/>
      <c r="N59" s="1"/>
      <c r="O59" s="4"/>
      <c r="P59" s="4"/>
      <c r="Q59" s="4"/>
    </row>
    <row r="60" spans="1:17" ht="20" customHeight="1">
      <c r="A60" s="1"/>
      <c r="B60" s="26">
        <v>0.1</v>
      </c>
      <c r="C60" s="23">
        <f>$D$12*(1+B60)</f>
        <v>32.989000000000004</v>
      </c>
      <c r="D60" s="23">
        <f>C60*(1-$F$44-$D$21-$D$22)-$F$45</f>
        <v>12.680650000000004</v>
      </c>
      <c r="E60" s="27">
        <f>IFERROR(D60/C60,0)</f>
        <v>0.38439025129588655</v>
      </c>
      <c r="F60" s="27">
        <f>IFERROR(D60/($D$13+$D$14),0)</f>
        <v>1.1851074766355145</v>
      </c>
      <c r="G60" s="147" t="s">
        <v>208</v>
      </c>
      <c r="H60" s="37"/>
      <c r="I60" s="37"/>
      <c r="J60" s="37"/>
      <c r="K60" s="4"/>
      <c r="L60" s="4"/>
      <c r="M60" s="4"/>
      <c r="N60" s="1"/>
      <c r="O60" s="4"/>
      <c r="P60" s="4"/>
      <c r="Q60" s="4"/>
    </row>
    <row r="61" spans="1:17" ht="20" customHeight="1">
      <c r="A61" s="1"/>
      <c r="B61" s="6"/>
      <c r="C61" s="6"/>
      <c r="D61" s="6"/>
      <c r="E61" s="6"/>
      <c r="F61" s="6"/>
      <c r="G61" s="147"/>
      <c r="H61" s="6"/>
      <c r="I61" s="6"/>
      <c r="J61" s="6"/>
      <c r="K61" s="6"/>
      <c r="L61" s="1"/>
      <c r="M61" s="1"/>
      <c r="N61" s="1"/>
      <c r="O61" s="4"/>
      <c r="P61" s="4"/>
      <c r="Q61" s="4"/>
    </row>
    <row r="62" spans="1:17" ht="35.15" customHeight="1">
      <c r="A62" s="1"/>
      <c r="B62" s="11" t="s">
        <v>175</v>
      </c>
      <c r="C62" s="1"/>
      <c r="D62" s="1"/>
      <c r="E62" s="1"/>
      <c r="F62" s="22"/>
      <c r="G62" s="4"/>
      <c r="H62" s="1"/>
      <c r="I62" s="1"/>
      <c r="J62" s="1"/>
      <c r="K62" s="1"/>
      <c r="L62" s="1"/>
      <c r="M62" s="1"/>
      <c r="N62" s="1"/>
      <c r="O62" s="4"/>
      <c r="P62" s="4"/>
      <c r="Q62" s="4"/>
    </row>
    <row r="63" spans="1:17" s="6" customFormat="1" ht="20" customHeight="1">
      <c r="A63" s="4"/>
      <c r="C63" s="5"/>
      <c r="D63" s="5"/>
      <c r="E63" s="5"/>
      <c r="F63" s="5"/>
      <c r="G63" s="5"/>
      <c r="H63" s="5"/>
      <c r="I63" s="5"/>
      <c r="J63" s="5"/>
      <c r="K63" s="5"/>
      <c r="L63" s="4"/>
      <c r="M63" s="4"/>
      <c r="N63" s="4"/>
      <c r="O63" s="4"/>
      <c r="P63" s="4"/>
      <c r="Q63" s="4"/>
    </row>
    <row r="64" spans="1:17" ht="20" customHeight="1">
      <c r="A64" s="1"/>
      <c r="B64" s="164" t="str">
        <f>IF($D$12&lt;=0,"Enter a selling price greater than zero.",IF(1-$F$44-$D$21-$D$22&lt;=0,"Variable percentage costs total 100% or more, so break-even and target pricing are undefined.",IF($H$13&lt;0,"Current pricing produces a loss of "&amp;TEXT(ABS($H$13),"$0.00")&amp;" per unit. Break-even price is "&amp;TEXT($J$23,"$0.00")&amp;".",IF($I$13&gt;='Settings &amp; Guide'!$D$31,"Net margin is "&amp;TEXT($I$13,"0.0%")&amp;", meeting the healthy margin threshold.","Net margin is "&amp;TEXT($I$13,"0.0%")&amp;". Review sourcing, fees, or price against the configured thresholds."))))</f>
        <v>Net margin is 33.8%, meeting the healthy margin threshold.</v>
      </c>
      <c r="C64" s="164"/>
      <c r="D64" s="164"/>
      <c r="E64" s="164"/>
      <c r="F64" s="164"/>
      <c r="G64" s="164"/>
      <c r="H64" s="164"/>
      <c r="I64" s="164"/>
      <c r="J64" s="164"/>
      <c r="K64" s="38"/>
      <c r="L64" s="38"/>
      <c r="M64" s="38"/>
      <c r="N64" s="1"/>
      <c r="O64" s="4"/>
      <c r="P64" s="4"/>
      <c r="Q64" s="4"/>
    </row>
    <row r="65" spans="1:17" ht="20" customHeight="1">
      <c r="A65" s="1"/>
      <c r="B65" s="155" t="str">
        <f>IF($D$12&lt;=0,"Enter a selling price greater than zero to evaluate target pricing.",IF(1-$F$44-$D$21-$D$22-$D$26&lt;=0,"Target-margin price is undefined because variable costs plus the target margin total 100% or more.",IF($D$12&lt;$J$24,"To reach the target margin, estimated selling price is "&amp;TEXT($J$24,"$0.00")&amp;".","Current price meets or exceeds the estimated price required for the target margin.")))</f>
        <v>Current price meets or exceeds the estimated price required for the target margin.</v>
      </c>
      <c r="C65" s="155"/>
      <c r="D65" s="155"/>
      <c r="E65" s="155"/>
      <c r="F65" s="155"/>
      <c r="G65" s="155"/>
      <c r="H65" s="155"/>
      <c r="I65" s="155"/>
      <c r="J65" s="155"/>
      <c r="K65" s="38"/>
      <c r="L65" s="38"/>
      <c r="M65" s="38"/>
      <c r="N65" s="1"/>
      <c r="O65" s="4"/>
      <c r="P65" s="4"/>
      <c r="Q65" s="4"/>
    </row>
    <row r="66" spans="1:17" ht="20" customHeight="1">
      <c r="A66" s="1"/>
      <c r="B66" s="155" t="str">
        <f>IF('Settings &amp; Guide'!$D$35&lt;=0,"Fee-only comparison unavailable because the Individual per-item fee is zero.",IF($D$25&gt;=ROUNDUP('Settings &amp; Guide'!$D$34/'Settings &amp; Guide'!$D$35,0),"Fee-only comparison: Professional has the lower selling-plan fee at this volume.","Fee-only comparison: Individual has the lower selling-plan fee at this volume."))</f>
        <v>Fee-only comparison: Professional has the lower selling-plan fee at this volume.</v>
      </c>
      <c r="C66" s="155"/>
      <c r="D66" s="155"/>
      <c r="E66" s="155"/>
      <c r="F66" s="155"/>
      <c r="G66" s="155"/>
      <c r="H66" s="155"/>
      <c r="I66" s="155"/>
      <c r="J66" s="155"/>
      <c r="K66" s="38"/>
      <c r="L66" s="38"/>
      <c r="M66" s="38"/>
      <c r="N66" s="1"/>
      <c r="O66" s="4"/>
      <c r="P66" s="4"/>
      <c r="Q66" s="4"/>
    </row>
    <row r="67" spans="1:17" ht="20" customHeight="1">
      <c r="A67" s="1"/>
      <c r="B67" s="38"/>
      <c r="C67" s="38"/>
      <c r="D67" s="38"/>
      <c r="E67" s="38"/>
      <c r="F67" s="38"/>
      <c r="G67" s="38"/>
      <c r="H67" s="38"/>
      <c r="I67" s="38"/>
      <c r="J67" s="38"/>
      <c r="K67" s="38"/>
      <c r="L67" s="38"/>
      <c r="M67" s="38"/>
      <c r="N67" s="1"/>
      <c r="O67" s="4"/>
      <c r="P67" s="4"/>
      <c r="Q67" s="4"/>
    </row>
    <row r="68" spans="1:17" ht="20" customHeight="1">
      <c r="A68" s="1"/>
      <c r="B68" s="20" t="s">
        <v>102</v>
      </c>
      <c r="C68" s="39"/>
      <c r="D68" s="39"/>
      <c r="E68" s="39"/>
      <c r="F68" s="39"/>
      <c r="G68" s="39"/>
      <c r="H68" s="39"/>
      <c r="I68" s="39"/>
      <c r="J68" s="39"/>
      <c r="K68" s="39"/>
      <c r="L68" s="39"/>
      <c r="M68" s="39"/>
      <c r="N68" s="1"/>
      <c r="O68" s="4"/>
      <c r="P68" s="4"/>
      <c r="Q68" s="4"/>
    </row>
    <row r="69" spans="1:17" s="6" customFormat="1" ht="20" customHeight="1">
      <c r="A69" s="4"/>
      <c r="C69" s="38"/>
      <c r="D69" s="38"/>
      <c r="E69" s="38"/>
      <c r="F69" s="38"/>
      <c r="G69" s="38"/>
      <c r="H69" s="38"/>
      <c r="I69" s="38"/>
      <c r="J69" s="38"/>
      <c r="K69" s="38"/>
      <c r="L69" s="38"/>
      <c r="M69" s="38"/>
      <c r="N69" s="4"/>
      <c r="O69" s="4"/>
      <c r="P69" s="4"/>
      <c r="Q69" s="4"/>
    </row>
    <row r="70" spans="1:17" s="6" customFormat="1" ht="20.149999999999999" customHeight="1">
      <c r="A70" s="4"/>
      <c r="B70" s="24"/>
      <c r="C70" s="24"/>
      <c r="D70" s="24"/>
      <c r="E70" s="24"/>
      <c r="F70" s="24"/>
      <c r="G70" s="24"/>
      <c r="H70" s="24"/>
      <c r="I70" s="24"/>
      <c r="J70" s="24"/>
      <c r="K70" s="24"/>
      <c r="L70" s="4"/>
      <c r="M70" s="4"/>
      <c r="N70" s="4"/>
      <c r="O70" s="4"/>
      <c r="P70" s="4"/>
      <c r="Q70" s="4"/>
    </row>
    <row r="71" spans="1:17" s="6" customFormat="1" ht="20.149999999999999" customHeight="1">
      <c r="A71" s="4"/>
      <c r="B71" s="24"/>
      <c r="C71" s="24"/>
      <c r="D71" s="24"/>
      <c r="E71" s="24"/>
      <c r="F71" s="24"/>
      <c r="G71" s="24"/>
      <c r="H71" s="24"/>
      <c r="I71" s="24"/>
      <c r="J71" s="24"/>
      <c r="K71" s="24"/>
      <c r="L71" s="4"/>
      <c r="M71" s="4"/>
      <c r="N71" s="4"/>
      <c r="O71" s="4"/>
      <c r="P71" s="4"/>
      <c r="Q71" s="4"/>
    </row>
    <row r="72" spans="1:17" s="6" customFormat="1" ht="20.149999999999999" customHeight="1">
      <c r="A72" s="4"/>
      <c r="C72" s="4"/>
      <c r="D72" s="4"/>
      <c r="E72" s="4"/>
      <c r="F72" s="4"/>
      <c r="G72" s="4"/>
      <c r="H72" s="4"/>
      <c r="I72" s="4"/>
      <c r="J72" s="4"/>
      <c r="K72" s="4"/>
      <c r="L72" s="4"/>
      <c r="M72" s="4"/>
      <c r="N72" s="4"/>
      <c r="O72" s="4"/>
      <c r="P72" s="4"/>
      <c r="Q72" s="4"/>
    </row>
    <row r="73" spans="1:17" s="6" customFormat="1" ht="20.149999999999999" customHeight="1">
      <c r="A73" s="4"/>
      <c r="L73" s="4"/>
      <c r="M73" s="4"/>
      <c r="N73" s="4"/>
      <c r="O73" s="4"/>
      <c r="P73" s="4"/>
      <c r="Q73" s="4"/>
    </row>
    <row r="74" spans="1:17" s="6" customFormat="1" ht="20.149999999999999" customHeight="1">
      <c r="A74" s="4"/>
      <c r="L74" s="4"/>
      <c r="M74" s="4"/>
      <c r="N74" s="4"/>
      <c r="O74" s="4"/>
      <c r="P74" s="4"/>
      <c r="Q74" s="4"/>
    </row>
    <row r="75" spans="1:17" s="6" customFormat="1" ht="20.149999999999999" customHeight="1">
      <c r="A75" s="4"/>
      <c r="L75" s="4"/>
      <c r="M75" s="4"/>
      <c r="N75" s="4"/>
      <c r="O75" s="4"/>
      <c r="P75" s="4"/>
      <c r="Q75" s="4"/>
    </row>
    <row r="76" spans="1:17" s="6" customFormat="1" ht="20.149999999999999" customHeight="1">
      <c r="A76" s="4"/>
      <c r="C76" s="4"/>
      <c r="D76" s="4"/>
      <c r="E76" s="4"/>
      <c r="F76" s="4"/>
      <c r="G76" s="4"/>
      <c r="H76" s="4"/>
      <c r="I76" s="4"/>
      <c r="J76" s="4"/>
      <c r="K76" s="4"/>
      <c r="L76" s="4"/>
      <c r="M76" s="4"/>
      <c r="N76" s="4"/>
      <c r="O76" s="4"/>
      <c r="P76" s="4"/>
      <c r="Q76" s="4"/>
    </row>
    <row r="77" spans="1:17" s="6" customFormat="1" ht="20.149999999999999" customHeight="1">
      <c r="A77" s="4"/>
      <c r="C77" s="4"/>
      <c r="D77" s="4"/>
      <c r="E77" s="4"/>
      <c r="F77" s="4"/>
      <c r="G77" s="4"/>
      <c r="H77" s="4"/>
      <c r="I77" s="4"/>
      <c r="J77" s="4"/>
      <c r="K77" s="4"/>
      <c r="L77" s="4"/>
      <c r="M77" s="4"/>
      <c r="N77" s="4"/>
      <c r="O77" s="4"/>
      <c r="P77" s="4"/>
      <c r="Q77" s="4"/>
    </row>
    <row r="78" spans="1:17" s="6" customFormat="1" ht="20.149999999999999" customHeight="1">
      <c r="A78" s="4"/>
      <c r="B78" s="4"/>
      <c r="C78" s="4"/>
      <c r="D78" s="4"/>
      <c r="E78" s="4"/>
      <c r="F78" s="4"/>
      <c r="G78" s="4"/>
      <c r="H78" s="4"/>
      <c r="I78" s="4"/>
      <c r="J78" s="4"/>
      <c r="K78" s="4"/>
      <c r="L78" s="4"/>
      <c r="M78" s="4"/>
      <c r="N78" s="4"/>
      <c r="O78" s="4"/>
      <c r="P78" s="4"/>
      <c r="Q78" s="4"/>
    </row>
    <row r="79" spans="1:17" s="6" customFormat="1" ht="20.149999999999999" customHeight="1">
      <c r="A79" s="4"/>
      <c r="B79" s="4"/>
      <c r="C79" s="4"/>
      <c r="D79" s="4"/>
      <c r="E79" s="4"/>
      <c r="F79" s="4"/>
      <c r="G79" s="4"/>
      <c r="H79" s="4"/>
      <c r="I79" s="4"/>
      <c r="J79" s="4"/>
      <c r="K79" s="4"/>
      <c r="L79" s="4"/>
      <c r="M79" s="4"/>
      <c r="N79" s="4"/>
      <c r="O79" s="4"/>
      <c r="P79" s="4"/>
      <c r="Q79" s="4"/>
    </row>
    <row r="80" spans="1:17" s="6" customFormat="1" ht="20.149999999999999" customHeight="1">
      <c r="A80" s="4"/>
      <c r="B80" s="4"/>
      <c r="C80" s="4"/>
      <c r="D80" s="4"/>
      <c r="E80" s="4"/>
      <c r="F80" s="4"/>
      <c r="G80" s="4"/>
      <c r="H80" s="4"/>
      <c r="I80" s="4"/>
      <c r="J80" s="4"/>
      <c r="K80" s="4"/>
      <c r="L80" s="4"/>
      <c r="M80" s="4"/>
      <c r="N80" s="4"/>
      <c r="O80" s="4"/>
      <c r="P80" s="4"/>
      <c r="Q80" s="4"/>
    </row>
    <row r="81" spans="1:17" s="6" customFormat="1" ht="20.149999999999999" customHeight="1">
      <c r="A81" s="4"/>
      <c r="B81" s="4"/>
      <c r="C81" s="4"/>
      <c r="D81" s="4"/>
      <c r="E81" s="4"/>
      <c r="F81" s="4"/>
      <c r="G81" s="4"/>
      <c r="H81" s="4"/>
      <c r="I81" s="4"/>
      <c r="J81" s="4"/>
      <c r="K81" s="4"/>
      <c r="L81" s="4"/>
      <c r="M81" s="4"/>
      <c r="N81" s="4"/>
      <c r="O81" s="4"/>
      <c r="P81" s="4"/>
      <c r="Q81" s="4"/>
    </row>
    <row r="82" spans="1:17" s="6" customFormat="1" ht="20.149999999999999" customHeight="1">
      <c r="A82" s="4"/>
      <c r="B82" s="4"/>
      <c r="C82" s="4"/>
      <c r="D82" s="4"/>
      <c r="E82" s="4"/>
      <c r="F82" s="4"/>
      <c r="G82" s="4"/>
      <c r="H82" s="4"/>
      <c r="I82" s="4"/>
      <c r="J82" s="4"/>
      <c r="K82" s="4"/>
      <c r="L82" s="4"/>
      <c r="M82" s="4"/>
      <c r="N82" s="4"/>
      <c r="O82" s="4"/>
      <c r="P82" s="4"/>
      <c r="Q82" s="4"/>
    </row>
    <row r="83" spans="1:17" s="6" customFormat="1" ht="20.149999999999999" customHeight="1">
      <c r="A83" s="4"/>
      <c r="B83" s="4"/>
      <c r="C83" s="4"/>
      <c r="D83" s="4"/>
      <c r="E83" s="4"/>
      <c r="F83" s="4"/>
      <c r="G83" s="4"/>
      <c r="H83" s="4"/>
      <c r="I83" s="4"/>
      <c r="J83" s="4"/>
      <c r="K83" s="4"/>
      <c r="L83" s="4"/>
      <c r="M83" s="4"/>
      <c r="N83" s="4"/>
      <c r="O83" s="4"/>
      <c r="P83" s="4"/>
      <c r="Q83" s="4"/>
    </row>
    <row r="84" spans="1:17" s="6" customFormat="1" ht="25" customHeight="1">
      <c r="A84" s="4"/>
      <c r="B84" s="4"/>
      <c r="C84" s="4"/>
      <c r="D84" s="4"/>
      <c r="E84" s="4"/>
      <c r="F84" s="4"/>
      <c r="G84" s="4"/>
      <c r="H84" s="4"/>
      <c r="I84" s="4"/>
      <c r="J84" s="4"/>
      <c r="K84" s="4"/>
      <c r="L84" s="4"/>
      <c r="M84" s="4"/>
      <c r="N84" s="4"/>
      <c r="O84" s="4"/>
      <c r="P84" s="4"/>
      <c r="Q84" s="4"/>
    </row>
    <row r="85" spans="1:17" s="6" customFormat="1" ht="25" customHeight="1">
      <c r="A85" s="4"/>
      <c r="B85" s="4"/>
      <c r="C85" s="4"/>
      <c r="D85" s="4"/>
      <c r="E85" s="4"/>
      <c r="F85" s="4"/>
      <c r="G85" s="4"/>
      <c r="H85" s="4"/>
      <c r="I85" s="4"/>
      <c r="J85" s="4"/>
      <c r="K85" s="4"/>
      <c r="L85" s="4"/>
      <c r="M85" s="4"/>
      <c r="N85" s="4"/>
      <c r="O85" s="4"/>
      <c r="P85" s="4"/>
      <c r="Q85" s="4"/>
    </row>
    <row r="86" spans="1:17" s="6" customFormat="1" ht="25" customHeight="1">
      <c r="A86" s="4"/>
      <c r="B86" s="4"/>
      <c r="C86" s="4"/>
      <c r="D86" s="4"/>
      <c r="E86" s="4"/>
      <c r="F86" s="4"/>
      <c r="G86" s="4"/>
      <c r="H86" s="4"/>
      <c r="I86" s="4"/>
      <c r="J86" s="4"/>
      <c r="K86" s="4"/>
      <c r="L86" s="4"/>
      <c r="M86" s="4"/>
      <c r="N86" s="4"/>
      <c r="O86" s="4"/>
      <c r="P86" s="4"/>
      <c r="Q86" s="4"/>
    </row>
    <row r="87" spans="1:17" s="6" customFormat="1" ht="25" customHeight="1">
      <c r="A87" s="4"/>
      <c r="B87" s="4"/>
      <c r="C87" s="4"/>
      <c r="D87" s="4"/>
      <c r="E87" s="4"/>
      <c r="F87" s="4"/>
      <c r="G87" s="4"/>
      <c r="H87" s="4"/>
      <c r="I87" s="4"/>
      <c r="J87" s="4"/>
      <c r="K87" s="4"/>
      <c r="L87" s="4"/>
      <c r="M87" s="4"/>
      <c r="N87" s="4"/>
      <c r="O87" s="4"/>
      <c r="P87" s="4"/>
      <c r="Q87" s="4"/>
    </row>
    <row r="88" spans="1:17" s="6" customFormat="1" ht="25" customHeight="1">
      <c r="A88" s="4"/>
      <c r="B88" s="4"/>
      <c r="C88" s="4"/>
      <c r="D88" s="4"/>
      <c r="E88" s="4"/>
      <c r="F88" s="4"/>
      <c r="G88" s="4"/>
      <c r="H88" s="4"/>
      <c r="I88" s="4"/>
      <c r="J88" s="4"/>
      <c r="K88" s="4"/>
      <c r="L88" s="4"/>
      <c r="M88" s="4"/>
      <c r="N88" s="4"/>
      <c r="O88" s="4"/>
      <c r="P88" s="4"/>
      <c r="Q88" s="4"/>
    </row>
    <row r="89" spans="1:17" s="6" customFormat="1" ht="25" customHeight="1">
      <c r="A89" s="4"/>
      <c r="B89" s="4"/>
      <c r="C89" s="4"/>
      <c r="D89" s="4"/>
      <c r="E89" s="4"/>
      <c r="F89" s="4"/>
      <c r="G89" s="4"/>
      <c r="H89" s="4"/>
      <c r="I89" s="4"/>
      <c r="J89" s="4"/>
      <c r="K89" s="4"/>
      <c r="L89" s="4"/>
      <c r="M89" s="4"/>
      <c r="N89" s="4"/>
      <c r="O89" s="4"/>
      <c r="P89" s="4"/>
      <c r="Q89" s="4"/>
    </row>
    <row r="90" spans="1:17" s="6" customFormat="1" ht="25" customHeight="1">
      <c r="A90" s="4"/>
      <c r="B90" s="4"/>
      <c r="C90" s="4"/>
      <c r="D90" s="4"/>
      <c r="E90" s="4"/>
      <c r="F90" s="4"/>
      <c r="G90" s="4"/>
      <c r="H90" s="4"/>
      <c r="I90" s="4"/>
      <c r="J90" s="4"/>
      <c r="K90" s="4"/>
      <c r="L90" s="4"/>
      <c r="M90" s="4"/>
      <c r="N90" s="4"/>
      <c r="O90" s="4"/>
      <c r="P90" s="4"/>
      <c r="Q90" s="4"/>
    </row>
    <row r="91" spans="1:17" s="6" customFormat="1" ht="20.149999999999999" customHeight="1">
      <c r="A91" s="4"/>
      <c r="B91" s="4"/>
      <c r="C91" s="4"/>
      <c r="D91" s="4"/>
      <c r="E91" s="4"/>
      <c r="F91" s="4"/>
      <c r="G91" s="4"/>
      <c r="H91" s="4"/>
      <c r="I91" s="4"/>
      <c r="J91" s="4"/>
      <c r="K91" s="4"/>
      <c r="L91" s="4"/>
      <c r="M91" s="4"/>
      <c r="N91" s="4"/>
      <c r="O91" s="4"/>
      <c r="P91" s="4"/>
      <c r="Q91" s="4"/>
    </row>
    <row r="92" spans="1:17" s="6" customFormat="1" ht="20.149999999999999" customHeight="1">
      <c r="A92" s="4"/>
      <c r="B92" s="4"/>
      <c r="C92" s="4"/>
      <c r="D92" s="4"/>
      <c r="E92" s="4"/>
      <c r="F92" s="4"/>
      <c r="G92" s="4"/>
      <c r="H92" s="4"/>
      <c r="I92" s="4"/>
      <c r="J92" s="4"/>
      <c r="K92" s="4"/>
      <c r="L92" s="4"/>
      <c r="M92" s="4"/>
      <c r="N92" s="4"/>
      <c r="O92" s="4"/>
      <c r="P92" s="4"/>
      <c r="Q92" s="4"/>
    </row>
    <row r="93" spans="1:17" s="6" customFormat="1" ht="20.149999999999999" customHeight="1">
      <c r="A93" s="4"/>
      <c r="B93" s="4"/>
      <c r="C93" s="4"/>
      <c r="D93" s="4"/>
      <c r="E93" s="4"/>
      <c r="F93" s="4"/>
      <c r="G93" s="4"/>
      <c r="H93" s="4"/>
      <c r="I93" s="4"/>
      <c r="J93" s="4"/>
      <c r="K93" s="4"/>
      <c r="L93" s="4"/>
      <c r="M93" s="4"/>
      <c r="N93" s="4"/>
      <c r="O93" s="4"/>
      <c r="P93" s="4"/>
      <c r="Q93" s="4"/>
    </row>
    <row r="94" spans="1:17" s="6" customFormat="1" ht="20.149999999999999" customHeight="1">
      <c r="A94" s="4"/>
      <c r="B94" s="4"/>
      <c r="C94" s="4"/>
      <c r="D94" s="4"/>
      <c r="E94" s="4"/>
      <c r="F94" s="4"/>
      <c r="G94" s="4"/>
      <c r="H94" s="4"/>
      <c r="I94" s="4"/>
      <c r="J94" s="4"/>
      <c r="K94" s="4"/>
      <c r="L94" s="4"/>
      <c r="M94" s="4"/>
      <c r="N94" s="4"/>
      <c r="O94" s="4"/>
      <c r="P94" s="4"/>
      <c r="Q94" s="4"/>
    </row>
    <row r="95" spans="1:17" s="6" customFormat="1" ht="20.149999999999999" customHeight="1">
      <c r="A95" s="4"/>
      <c r="B95" s="4"/>
      <c r="C95" s="4"/>
      <c r="D95" s="4"/>
      <c r="E95" s="4"/>
      <c r="F95" s="4"/>
      <c r="G95" s="4"/>
      <c r="H95" s="4"/>
      <c r="I95" s="4"/>
      <c r="J95" s="4"/>
      <c r="K95" s="4"/>
      <c r="L95" s="4"/>
      <c r="M95" s="4"/>
      <c r="N95" s="4"/>
      <c r="O95" s="4"/>
      <c r="P95" s="4"/>
      <c r="Q95" s="4"/>
    </row>
    <row r="96" spans="1:17" s="6" customFormat="1" ht="20.149999999999999" customHeight="1">
      <c r="A96" s="4"/>
      <c r="B96" s="4"/>
      <c r="C96" s="4"/>
      <c r="D96" s="4"/>
      <c r="E96" s="4"/>
      <c r="F96" s="4"/>
      <c r="G96" s="4"/>
      <c r="H96" s="4"/>
      <c r="I96" s="4"/>
      <c r="J96" s="4"/>
      <c r="K96" s="4"/>
      <c r="L96" s="4"/>
      <c r="M96" s="4"/>
      <c r="N96" s="4"/>
      <c r="O96" s="4"/>
      <c r="P96" s="4"/>
      <c r="Q96" s="4"/>
    </row>
    <row r="97" spans="1:17" s="6" customFormat="1" ht="20.149999999999999" customHeight="1">
      <c r="A97" s="4"/>
      <c r="B97" s="4"/>
      <c r="C97" s="4"/>
      <c r="D97" s="4"/>
      <c r="E97" s="4"/>
      <c r="F97" s="4"/>
      <c r="G97" s="4"/>
      <c r="H97" s="4"/>
      <c r="I97" s="4"/>
      <c r="J97" s="4"/>
      <c r="K97" s="4"/>
      <c r="L97" s="4"/>
      <c r="M97" s="4"/>
      <c r="N97" s="4"/>
      <c r="O97" s="4"/>
      <c r="P97" s="4"/>
      <c r="Q97" s="4"/>
    </row>
    <row r="98" spans="1:17" s="6" customFormat="1" ht="20.149999999999999" customHeight="1">
      <c r="A98" s="4"/>
      <c r="B98" s="4"/>
      <c r="C98" s="4"/>
      <c r="D98" s="4"/>
      <c r="E98" s="4"/>
      <c r="F98" s="4"/>
      <c r="G98" s="4"/>
      <c r="H98" s="4"/>
      <c r="I98" s="4"/>
      <c r="J98" s="4"/>
      <c r="K98" s="4"/>
      <c r="L98" s="4"/>
      <c r="M98" s="4"/>
      <c r="N98" s="4"/>
      <c r="O98" s="4"/>
      <c r="P98" s="4"/>
      <c r="Q98" s="4"/>
    </row>
    <row r="99" spans="1:17" s="6" customFormat="1" ht="20.149999999999999" customHeight="1">
      <c r="A99" s="4"/>
      <c r="B99" s="4"/>
      <c r="C99" s="4"/>
      <c r="D99" s="4"/>
      <c r="E99" s="4"/>
      <c r="F99" s="4"/>
      <c r="G99" s="4"/>
      <c r="H99" s="4"/>
      <c r="I99" s="4"/>
      <c r="J99" s="4"/>
      <c r="K99" s="4"/>
      <c r="L99" s="4"/>
      <c r="M99" s="4"/>
      <c r="N99" s="4"/>
      <c r="O99" s="4"/>
      <c r="P99" s="4"/>
      <c r="Q99" s="4"/>
    </row>
    <row r="100" spans="1:17" s="6" customFormat="1" ht="20.149999999999999" customHeight="1">
      <c r="A100" s="4"/>
      <c r="B100" s="4"/>
      <c r="C100" s="4"/>
      <c r="D100" s="4"/>
      <c r="E100" s="4"/>
      <c r="F100" s="4"/>
      <c r="G100" s="4"/>
      <c r="H100" s="4"/>
      <c r="I100" s="4"/>
      <c r="J100" s="4"/>
      <c r="K100" s="4"/>
      <c r="L100" s="4"/>
      <c r="M100" s="4"/>
      <c r="N100" s="4"/>
      <c r="O100" s="4"/>
      <c r="P100" s="4"/>
      <c r="Q100" s="4"/>
    </row>
    <row r="101" spans="1:17" s="6" customFormat="1" ht="20.149999999999999" customHeight="1">
      <c r="A101" s="4"/>
      <c r="B101" s="4"/>
      <c r="C101" s="4"/>
      <c r="D101" s="4"/>
      <c r="E101" s="4"/>
      <c r="F101" s="4"/>
      <c r="G101" s="4"/>
      <c r="H101" s="4"/>
      <c r="I101" s="4"/>
      <c r="J101" s="4"/>
      <c r="K101" s="4"/>
      <c r="L101" s="4"/>
      <c r="M101" s="4"/>
      <c r="N101" s="4"/>
      <c r="O101" s="4"/>
      <c r="P101" s="4"/>
      <c r="Q101" s="4"/>
    </row>
    <row r="102" spans="1:17" s="6" customFormat="1" ht="20.149999999999999" customHeight="1">
      <c r="A102" s="4"/>
      <c r="B102" s="4"/>
      <c r="C102" s="4"/>
      <c r="D102" s="4"/>
      <c r="E102" s="4"/>
      <c r="F102" s="4"/>
      <c r="G102" s="4"/>
      <c r="H102" s="4"/>
      <c r="I102" s="4"/>
      <c r="J102" s="4"/>
      <c r="K102" s="4"/>
      <c r="L102" s="4"/>
      <c r="M102" s="4"/>
      <c r="N102" s="4"/>
      <c r="O102" s="4"/>
      <c r="P102" s="4"/>
      <c r="Q102" s="4"/>
    </row>
    <row r="103" spans="1:17" s="6" customFormat="1" ht="20.149999999999999" customHeight="1">
      <c r="A103" s="4"/>
      <c r="B103" s="4"/>
      <c r="C103" s="4"/>
      <c r="D103" s="4"/>
      <c r="E103" s="4"/>
      <c r="F103" s="4"/>
      <c r="G103" s="4"/>
      <c r="H103" s="4"/>
      <c r="I103" s="4"/>
      <c r="J103" s="4"/>
      <c r="K103" s="4"/>
      <c r="L103" s="4"/>
      <c r="M103" s="4"/>
      <c r="N103" s="4"/>
      <c r="O103" s="4"/>
      <c r="P103" s="4"/>
      <c r="Q103" s="4"/>
    </row>
    <row r="104" spans="1:17" s="6" customFormat="1" ht="20.149999999999999" customHeight="1"/>
    <row r="105" spans="1:17" s="6" customFormat="1" ht="20.149999999999999" customHeight="1"/>
    <row r="106" spans="1:17" s="6" customFormat="1" ht="20.149999999999999" customHeight="1"/>
    <row r="107" spans="1:17" s="6" customFormat="1" ht="20.149999999999999" customHeight="1"/>
    <row r="108" spans="1:17" s="6" customFormat="1" ht="20.149999999999999" customHeight="1"/>
    <row r="109" spans="1:17" s="6" customFormat="1" ht="20.149999999999999" customHeight="1"/>
    <row r="110" spans="1:17" s="6" customFormat="1" ht="20.149999999999999" customHeight="1"/>
    <row r="111" spans="1:17" s="6" customFormat="1" ht="20.149999999999999" customHeight="1"/>
    <row r="112" spans="1:17" s="6" customFormat="1" ht="20.149999999999999" customHeight="1"/>
    <row r="113" s="6" customFormat="1" ht="20.149999999999999" customHeight="1"/>
    <row r="114" s="6" customFormat="1" ht="20.149999999999999" customHeight="1"/>
    <row r="115" s="6" customFormat="1" ht="20.149999999999999" customHeight="1"/>
    <row r="116" s="6" customFormat="1" ht="20.149999999999999" customHeight="1"/>
    <row r="117" s="6" customFormat="1" ht="20.149999999999999" customHeight="1"/>
    <row r="118" s="6" customFormat="1" ht="20.149999999999999" customHeight="1"/>
    <row r="119" s="6" customFormat="1" ht="20.149999999999999" customHeight="1"/>
    <row r="120" s="6" customFormat="1" ht="20.149999999999999" customHeight="1"/>
    <row r="121" s="6" customFormat="1" ht="20.149999999999999" customHeight="1"/>
    <row r="122" s="6" customFormat="1" ht="20.149999999999999" customHeight="1"/>
    <row r="123" s="6" customFormat="1" ht="20.149999999999999" customHeight="1"/>
    <row r="124" s="6" customFormat="1" ht="20.149999999999999" customHeight="1"/>
    <row r="125" s="6" customFormat="1" ht="20.149999999999999" customHeight="1"/>
    <row r="126" s="6" customFormat="1" ht="20.149999999999999" customHeight="1"/>
    <row r="127" s="6" customFormat="1" ht="20.149999999999999" customHeight="1"/>
    <row r="128" s="6" customFormat="1" ht="20.149999999999999" customHeight="1"/>
    <row r="129" s="6" customFormat="1" ht="20.149999999999999" customHeight="1"/>
    <row r="130" s="6" customFormat="1" ht="20.149999999999999" customHeight="1"/>
    <row r="131" s="6" customFormat="1" ht="20.149999999999999" customHeight="1"/>
    <row r="132" s="6" customFormat="1" ht="20.149999999999999" customHeight="1"/>
    <row r="133" s="6" customFormat="1" ht="20.149999999999999" customHeight="1"/>
    <row r="134" s="6" customFormat="1" ht="20.149999999999999" customHeight="1"/>
    <row r="135" s="6" customFormat="1" ht="20.149999999999999" customHeight="1"/>
    <row r="136" s="6" customFormat="1" ht="20.149999999999999" customHeight="1"/>
    <row r="137" s="6" customFormat="1" ht="20.149999999999999" customHeight="1"/>
    <row r="138" s="6" customFormat="1" ht="20.149999999999999" customHeight="1"/>
    <row r="139" s="6" customFormat="1" ht="20.149999999999999" customHeight="1"/>
    <row r="140" s="6" customFormat="1" ht="20.149999999999999" customHeight="1"/>
    <row r="141" s="6" customFormat="1" ht="20.149999999999999" customHeight="1"/>
    <row r="142" s="6" customFormat="1" ht="20.149999999999999" customHeight="1"/>
    <row r="143" s="6" customFormat="1" ht="20.149999999999999" customHeight="1"/>
    <row r="144" s="6" customFormat="1" ht="20.149999999999999" customHeight="1"/>
    <row r="145" s="6" customFormat="1" ht="20.149999999999999" customHeight="1"/>
    <row r="146" s="6" customFormat="1" ht="20.149999999999999" customHeight="1"/>
    <row r="147" s="6" customFormat="1" ht="20.149999999999999" customHeight="1"/>
    <row r="148" s="6" customFormat="1" ht="20.149999999999999" customHeight="1"/>
    <row r="149" s="6" customFormat="1" ht="20.149999999999999" customHeight="1"/>
    <row r="150" s="6" customFormat="1" ht="20.149999999999999" customHeight="1"/>
    <row r="151" s="6" customFormat="1" ht="20.149999999999999" customHeight="1"/>
    <row r="152" s="6" customFormat="1" ht="20.149999999999999" customHeight="1"/>
    <row r="153" s="6" customFormat="1" ht="20.149999999999999" customHeight="1"/>
    <row r="154" s="6" customFormat="1" ht="20.149999999999999" customHeight="1"/>
    <row r="155" s="6" customFormat="1" ht="20.149999999999999" customHeight="1"/>
    <row r="156" s="6" customFormat="1" ht="20.149999999999999" customHeight="1"/>
    <row r="157" s="6" customFormat="1" ht="20.149999999999999" customHeight="1"/>
    <row r="158" s="6" customFormat="1" ht="20.149999999999999" customHeight="1"/>
    <row r="159" s="6" customFormat="1" ht="20.149999999999999" customHeight="1"/>
    <row r="160" s="6" customFormat="1" ht="20.149999999999999" customHeight="1"/>
    <row r="161" s="6" customFormat="1" ht="20.149999999999999" customHeight="1"/>
    <row r="162" s="6" customFormat="1" ht="20.149999999999999" customHeight="1"/>
    <row r="163" s="6" customFormat="1" ht="20.149999999999999" customHeight="1"/>
    <row r="164" s="6" customFormat="1" ht="20.149999999999999" customHeight="1"/>
    <row r="165" s="6" customFormat="1" ht="20.149999999999999" customHeight="1"/>
    <row r="166" s="6" customFormat="1" ht="20.149999999999999" customHeight="1"/>
    <row r="167" s="6" customFormat="1" ht="20.149999999999999" customHeight="1"/>
    <row r="168" s="6" customFormat="1" ht="20.149999999999999" customHeight="1"/>
    <row r="169" s="6" customFormat="1" ht="20.149999999999999" customHeight="1"/>
    <row r="170" s="6" customFormat="1" ht="20.149999999999999" customHeight="1"/>
    <row r="171" s="6" customFormat="1" ht="20.149999999999999" customHeight="1"/>
    <row r="172" s="6" customFormat="1" ht="20.149999999999999" customHeight="1"/>
    <row r="173" s="6" customFormat="1" ht="20.149999999999999" customHeight="1"/>
    <row r="174" s="6" customFormat="1" ht="20.149999999999999" customHeight="1"/>
    <row r="175" s="6" customFormat="1" ht="20.149999999999999" customHeight="1"/>
    <row r="176" s="6" customFormat="1" ht="20.149999999999999" customHeight="1"/>
    <row r="177" s="6" customFormat="1" ht="20.149999999999999" customHeight="1"/>
    <row r="178" s="6" customFormat="1" ht="20.149999999999999" customHeight="1"/>
    <row r="179" s="6" customFormat="1" ht="20.149999999999999" customHeight="1"/>
    <row r="180" s="6" customFormat="1" ht="20.149999999999999" customHeight="1"/>
    <row r="181" s="6" customFormat="1" ht="20.149999999999999" customHeight="1"/>
    <row r="182" s="6" customFormat="1" ht="20.149999999999999" customHeight="1"/>
    <row r="183" s="6" customFormat="1" ht="20.149999999999999" customHeight="1"/>
    <row r="184" s="6" customFormat="1" ht="20.149999999999999" customHeight="1"/>
    <row r="185" s="6" customFormat="1" ht="20.149999999999999" customHeight="1"/>
    <row r="186" s="6" customFormat="1" ht="20.149999999999999" customHeight="1"/>
    <row r="187" s="6" customFormat="1" ht="20.149999999999999" customHeight="1"/>
    <row r="188" s="6" customFormat="1" ht="20.149999999999999" customHeight="1"/>
    <row r="189" s="6" customFormat="1" ht="20.149999999999999" customHeight="1"/>
    <row r="190" s="6" customFormat="1" ht="20.149999999999999" customHeight="1"/>
    <row r="191" s="6" customFormat="1" ht="20.149999999999999" customHeight="1"/>
    <row r="192" s="6" customFormat="1" ht="20.149999999999999" customHeight="1"/>
    <row r="193" s="6" customFormat="1" ht="20.149999999999999" customHeight="1"/>
    <row r="194" s="6" customFormat="1" ht="20.149999999999999" customHeight="1"/>
    <row r="195" s="6" customFormat="1" ht="20.149999999999999" customHeight="1"/>
    <row r="196" s="6" customFormat="1" ht="20.149999999999999" customHeight="1"/>
    <row r="197" s="6" customFormat="1" ht="20.149999999999999" customHeight="1"/>
    <row r="198" s="6" customFormat="1" ht="20.149999999999999" customHeight="1"/>
    <row r="199" s="6" customFormat="1" ht="20.149999999999999" customHeight="1"/>
    <row r="200" s="6" customFormat="1" ht="20.149999999999999" customHeight="1"/>
    <row r="201" s="6" customFormat="1" ht="20.149999999999999" customHeight="1"/>
    <row r="202" s="6" customFormat="1" ht="20.149999999999999" customHeight="1"/>
    <row r="203" s="6" customFormat="1" ht="20.149999999999999" customHeight="1"/>
    <row r="204" s="6" customFormat="1" ht="20.149999999999999" customHeight="1"/>
    <row r="205" s="6" customFormat="1" ht="20.149999999999999" customHeight="1"/>
    <row r="206" s="6" customFormat="1" ht="20.149999999999999" customHeight="1"/>
    <row r="207" s="6" customFormat="1" ht="20.149999999999999" customHeight="1"/>
    <row r="208" s="6" customFormat="1" ht="20.149999999999999" customHeight="1"/>
    <row r="209" s="6" customFormat="1" ht="20.149999999999999" customHeight="1"/>
    <row r="210" s="6" customFormat="1" ht="20.149999999999999" customHeight="1"/>
    <row r="211" s="6" customFormat="1" ht="20.149999999999999" customHeight="1"/>
    <row r="212" s="6" customFormat="1" ht="20.149999999999999" customHeight="1"/>
    <row r="213" s="6" customFormat="1" ht="20.149999999999999" customHeight="1"/>
    <row r="214" s="6" customFormat="1" ht="20.149999999999999" customHeight="1"/>
    <row r="215" s="6" customFormat="1" ht="20.149999999999999" customHeight="1"/>
    <row r="216" s="6" customFormat="1" ht="20.149999999999999" customHeight="1"/>
    <row r="217" s="6" customFormat="1" ht="20.149999999999999" customHeight="1"/>
    <row r="218" s="6" customFormat="1" ht="20.149999999999999" customHeight="1"/>
    <row r="219" s="6" customFormat="1" ht="20.149999999999999" customHeight="1"/>
    <row r="220" s="6" customFormat="1" ht="20.149999999999999" customHeight="1"/>
    <row r="221" s="6" customFormat="1" ht="20.149999999999999" customHeight="1"/>
    <row r="222" s="6" customFormat="1" ht="20.149999999999999" customHeight="1"/>
    <row r="223" s="6" customFormat="1" ht="20.149999999999999" customHeight="1"/>
    <row r="224" s="6" customFormat="1" ht="20.149999999999999" customHeight="1"/>
    <row r="225" s="6" customFormat="1" ht="20.149999999999999" customHeight="1"/>
    <row r="226" s="6" customFormat="1" ht="20.149999999999999" customHeight="1"/>
    <row r="227" s="6" customFormat="1" ht="20.149999999999999" customHeight="1"/>
    <row r="228" s="6" customFormat="1" ht="20.149999999999999" customHeight="1"/>
    <row r="229" s="6" customFormat="1" ht="20.149999999999999" customHeight="1"/>
    <row r="230" s="6" customFormat="1" ht="20.149999999999999" customHeight="1"/>
    <row r="231" s="6" customFormat="1" ht="20.149999999999999" customHeight="1"/>
    <row r="232" s="6" customFormat="1" ht="20.149999999999999" customHeight="1"/>
    <row r="233" s="6" customFormat="1" ht="20.149999999999999" customHeight="1"/>
    <row r="234" s="6" customFormat="1" ht="20.149999999999999" customHeight="1"/>
    <row r="235" s="6" customFormat="1" ht="20.149999999999999" customHeight="1"/>
    <row r="236" s="6" customFormat="1" ht="20.149999999999999" customHeight="1"/>
    <row r="237" s="6" customFormat="1" ht="20.149999999999999" customHeight="1"/>
    <row r="238" s="6" customFormat="1" ht="20.149999999999999" customHeight="1"/>
    <row r="239" s="6" customFormat="1" ht="20.149999999999999" customHeight="1"/>
    <row r="240" s="6" customFormat="1" ht="20.149999999999999" customHeight="1"/>
    <row r="241" s="6" customFormat="1" ht="20.149999999999999" customHeight="1"/>
    <row r="242" s="6" customFormat="1" ht="20.149999999999999" customHeight="1"/>
    <row r="243" s="6" customFormat="1" ht="20.149999999999999" customHeight="1"/>
    <row r="244" s="6" customFormat="1" ht="20.149999999999999" customHeight="1"/>
    <row r="245" s="6" customFormat="1" ht="20.149999999999999" customHeight="1"/>
    <row r="246" s="6" customFormat="1" ht="20.149999999999999" customHeight="1"/>
    <row r="247" s="6" customFormat="1" ht="20.149999999999999" customHeight="1"/>
    <row r="248" s="6" customFormat="1" ht="20.149999999999999" customHeight="1"/>
    <row r="249" s="6" customFormat="1" ht="20.149999999999999" customHeight="1"/>
    <row r="250" s="6" customFormat="1" ht="20.149999999999999" customHeight="1"/>
    <row r="251" s="6" customFormat="1" ht="20.149999999999999" customHeight="1"/>
    <row r="252" s="6" customFormat="1" ht="20.149999999999999" customHeight="1"/>
    <row r="253" s="6" customFormat="1" ht="20.149999999999999" customHeight="1"/>
    <row r="254" s="6" customFormat="1" ht="20.149999999999999" customHeight="1"/>
    <row r="255" s="6" customFormat="1" ht="20.149999999999999" customHeight="1"/>
    <row r="256" s="6" customFormat="1" ht="20.149999999999999" customHeight="1"/>
    <row r="257" s="6" customFormat="1" ht="20.149999999999999" customHeight="1"/>
    <row r="258" s="6" customFormat="1" ht="20.149999999999999" customHeight="1"/>
    <row r="259" s="6" customFormat="1" ht="20.149999999999999" customHeight="1"/>
    <row r="260" s="6" customFormat="1" ht="20.149999999999999" customHeight="1"/>
    <row r="261" s="6" customFormat="1" ht="20.149999999999999" customHeight="1"/>
    <row r="262" s="6" customFormat="1" ht="20.149999999999999" customHeight="1"/>
    <row r="263" s="6" customFormat="1" ht="20.149999999999999" customHeight="1"/>
    <row r="264" s="6" customFormat="1" ht="20.149999999999999" customHeight="1"/>
    <row r="265" s="6" customFormat="1" ht="20.149999999999999" customHeight="1"/>
    <row r="266" s="6" customFormat="1" ht="20.149999999999999" customHeight="1"/>
    <row r="267" s="6" customFormat="1" ht="20.149999999999999" customHeight="1"/>
    <row r="268" s="6" customFormat="1" ht="20.149999999999999" customHeight="1"/>
    <row r="269" s="6" customFormat="1" ht="20.149999999999999" customHeight="1"/>
    <row r="270" s="6" customFormat="1" ht="20.149999999999999" customHeight="1"/>
    <row r="271" s="6" customFormat="1" ht="20.149999999999999" customHeight="1"/>
    <row r="272" s="6" customFormat="1" ht="20.149999999999999" customHeight="1"/>
    <row r="273" s="6" customFormat="1" ht="20.149999999999999" customHeight="1"/>
    <row r="274" s="6" customFormat="1" ht="20.149999999999999" customHeight="1"/>
    <row r="275" s="6" customFormat="1" ht="20.149999999999999" customHeight="1"/>
    <row r="276" s="6" customFormat="1" ht="20.149999999999999" customHeight="1"/>
    <row r="277" s="6" customFormat="1" ht="20.149999999999999" customHeight="1"/>
    <row r="278" s="6" customFormat="1" ht="20.149999999999999" customHeight="1"/>
    <row r="279" s="6" customFormat="1" ht="20.149999999999999" customHeight="1"/>
    <row r="280" s="6" customFormat="1" ht="20.149999999999999" customHeight="1"/>
    <row r="281" s="6" customFormat="1" ht="20.149999999999999" customHeight="1"/>
    <row r="282" s="6" customFormat="1" ht="20.149999999999999" customHeight="1"/>
    <row r="283" s="6" customFormat="1" ht="20.149999999999999" customHeight="1"/>
    <row r="284" s="6" customFormat="1" ht="20.149999999999999" customHeight="1"/>
    <row r="285" s="6" customFormat="1" ht="20.149999999999999" customHeight="1"/>
    <row r="286" s="6" customFormat="1" ht="20.149999999999999" customHeight="1"/>
    <row r="287" s="6" customFormat="1" ht="20.149999999999999" customHeight="1"/>
    <row r="288" s="6" customFormat="1" ht="20.149999999999999" customHeight="1"/>
    <row r="289" s="6" customFormat="1" ht="20.149999999999999" customHeight="1"/>
    <row r="290" s="6" customFormat="1" ht="20.149999999999999" customHeight="1"/>
    <row r="291" s="6" customFormat="1" ht="20.149999999999999" customHeight="1"/>
    <row r="292" s="6" customFormat="1" ht="20.149999999999999" customHeight="1"/>
    <row r="293" s="6" customFormat="1" ht="20.149999999999999" customHeight="1"/>
    <row r="294" s="6" customFormat="1" ht="20.149999999999999" customHeight="1"/>
    <row r="295" s="6" customFormat="1" ht="20.149999999999999" customHeight="1"/>
    <row r="296" s="6" customFormat="1" ht="20.149999999999999" customHeight="1"/>
    <row r="297" s="6" customFormat="1" ht="20.149999999999999" customHeight="1"/>
    <row r="298" s="6" customFormat="1" ht="20.149999999999999" customHeight="1"/>
    <row r="299" s="6" customFormat="1" ht="20.149999999999999" customHeight="1"/>
    <row r="300" s="6" customFormat="1" ht="20.149999999999999" customHeight="1"/>
    <row r="301" s="6" customFormat="1" ht="20.149999999999999" customHeight="1"/>
    <row r="302" s="6" customFormat="1" ht="20.149999999999999" customHeight="1"/>
    <row r="303" s="6" customFormat="1" ht="20.149999999999999" customHeight="1"/>
    <row r="304" s="6" customFormat="1" ht="20.149999999999999" customHeight="1"/>
    <row r="305" s="6" customFormat="1" ht="20.149999999999999" customHeight="1"/>
    <row r="306" s="6" customFormat="1" ht="20.149999999999999" customHeight="1"/>
    <row r="307" s="6" customFormat="1" ht="20.149999999999999" customHeight="1"/>
    <row r="308" s="6" customFormat="1" ht="20.149999999999999" customHeight="1"/>
    <row r="309" s="6" customFormat="1" ht="20.149999999999999" customHeight="1"/>
    <row r="310" s="6" customFormat="1" ht="20.149999999999999" customHeight="1"/>
    <row r="311" s="6" customFormat="1" ht="20.149999999999999" customHeight="1"/>
    <row r="312" s="6" customFormat="1" ht="20.149999999999999" customHeight="1"/>
    <row r="313" s="6" customFormat="1" ht="20.149999999999999" customHeight="1"/>
    <row r="314" s="6" customFormat="1" ht="20.149999999999999" customHeight="1"/>
    <row r="315" s="6" customFormat="1" ht="20.149999999999999" customHeight="1"/>
    <row r="316" s="6" customFormat="1" ht="20.149999999999999" customHeight="1"/>
    <row r="317" s="6" customFormat="1" ht="20.149999999999999" customHeight="1"/>
    <row r="318" s="6" customFormat="1" ht="20.149999999999999" customHeight="1"/>
    <row r="319" s="6" customFormat="1" ht="20.149999999999999" customHeight="1"/>
    <row r="320" s="6" customFormat="1" ht="20.149999999999999" customHeight="1"/>
    <row r="321" s="6" customFormat="1" ht="20.149999999999999" customHeight="1"/>
    <row r="322" s="6" customFormat="1" ht="20.149999999999999" customHeight="1"/>
    <row r="323" s="6" customFormat="1" ht="20.149999999999999" customHeight="1"/>
    <row r="324" s="6" customFormat="1" ht="20.149999999999999" customHeight="1"/>
    <row r="325" s="6" customFormat="1" ht="20.149999999999999" customHeight="1"/>
    <row r="326" s="6" customFormat="1" ht="20.149999999999999" customHeight="1"/>
    <row r="327" s="6" customFormat="1" ht="20.149999999999999" customHeight="1"/>
    <row r="328" s="6" customFormat="1" ht="20.149999999999999" customHeight="1"/>
    <row r="329" s="6" customFormat="1" ht="20.149999999999999" customHeight="1"/>
    <row r="330" s="6" customFormat="1" ht="20.149999999999999" customHeight="1"/>
    <row r="331" s="6" customFormat="1" ht="20.149999999999999" customHeight="1"/>
    <row r="332" s="6" customFormat="1" ht="20.149999999999999" customHeight="1"/>
    <row r="333" s="6" customFormat="1" ht="20.149999999999999" customHeight="1"/>
    <row r="334" s="6" customFormat="1" ht="20.149999999999999" customHeight="1"/>
    <row r="335" s="6" customFormat="1" ht="20.149999999999999" customHeight="1"/>
    <row r="336" s="6" customFormat="1" ht="20.149999999999999" customHeight="1"/>
    <row r="337" s="6" customFormat="1" ht="20.149999999999999" customHeight="1"/>
    <row r="338" s="6" customFormat="1" ht="20.149999999999999" customHeight="1"/>
    <row r="339" s="6" customFormat="1" ht="20.149999999999999" customHeight="1"/>
    <row r="340" s="6" customFormat="1" ht="20.149999999999999" customHeight="1"/>
    <row r="341" s="6" customFormat="1" ht="20.149999999999999" customHeight="1"/>
    <row r="342" s="6" customFormat="1" ht="20.149999999999999" customHeight="1"/>
    <row r="343" s="6" customFormat="1" ht="20.149999999999999" customHeight="1"/>
    <row r="344" s="6" customFormat="1" ht="20.149999999999999" customHeight="1"/>
    <row r="345" s="6" customFormat="1" ht="20.149999999999999" customHeight="1"/>
    <row r="346" s="6" customFormat="1" ht="20.149999999999999" customHeight="1"/>
    <row r="347" s="6" customFormat="1" ht="20.149999999999999" customHeight="1"/>
    <row r="348" s="6" customFormat="1" ht="20.149999999999999" customHeight="1"/>
    <row r="349" s="6" customFormat="1" ht="20.149999999999999" customHeight="1"/>
    <row r="350" s="6" customFormat="1" ht="20.149999999999999" customHeight="1"/>
    <row r="351" s="6" customFormat="1" ht="20.149999999999999" customHeight="1"/>
    <row r="352" s="6" customFormat="1" ht="20.149999999999999" customHeight="1"/>
    <row r="353" s="6" customFormat="1" ht="20.149999999999999" customHeight="1"/>
    <row r="354" s="6" customFormat="1" ht="20.149999999999999" customHeight="1"/>
    <row r="355" s="6" customFormat="1" ht="20.149999999999999" customHeight="1"/>
    <row r="356" s="6" customFormat="1" ht="20.149999999999999" customHeight="1"/>
    <row r="357" s="6" customFormat="1" ht="20.149999999999999" customHeight="1"/>
    <row r="358" s="6" customFormat="1" ht="20.149999999999999" customHeight="1"/>
    <row r="359" s="6" customFormat="1" ht="20.149999999999999" customHeight="1"/>
    <row r="360" s="6" customFormat="1" ht="20.149999999999999" customHeight="1"/>
    <row r="361" s="6" customFormat="1" ht="20.149999999999999" customHeight="1"/>
    <row r="362" s="6" customFormat="1" ht="20.149999999999999" customHeight="1"/>
    <row r="363" s="6" customFormat="1" ht="20.149999999999999" customHeight="1"/>
    <row r="364" s="6" customFormat="1" ht="20.149999999999999" customHeight="1"/>
    <row r="365" s="6" customFormat="1" ht="20.149999999999999" customHeight="1"/>
    <row r="366" s="6" customFormat="1" ht="20.149999999999999" customHeight="1"/>
    <row r="367" s="6" customFormat="1" ht="20.149999999999999" customHeight="1"/>
    <row r="368" s="6" customFormat="1" ht="20.149999999999999" customHeight="1"/>
    <row r="369" s="6" customFormat="1" ht="20.149999999999999" customHeight="1"/>
    <row r="370" s="6" customFormat="1" ht="20.149999999999999" customHeight="1"/>
    <row r="371" s="6" customFormat="1" ht="20.149999999999999" customHeight="1"/>
    <row r="372" s="6" customFormat="1" ht="20.149999999999999" customHeight="1"/>
    <row r="373" s="6" customFormat="1" ht="20.149999999999999" customHeight="1"/>
    <row r="374" s="6" customFormat="1" ht="20.149999999999999" customHeight="1"/>
    <row r="375" s="6" customFormat="1" ht="20.149999999999999" customHeight="1"/>
    <row r="376" s="6" customFormat="1" ht="20.149999999999999" customHeight="1"/>
    <row r="377" s="6" customFormat="1" ht="20.149999999999999" customHeight="1"/>
    <row r="378" s="6" customFormat="1" ht="20.149999999999999" customHeight="1"/>
    <row r="379" s="6" customFormat="1" ht="20.149999999999999" customHeight="1"/>
    <row r="380" s="6" customFormat="1" ht="20.149999999999999" customHeight="1"/>
    <row r="381" s="6" customFormat="1" ht="20.149999999999999" customHeight="1"/>
    <row r="382" s="6" customFormat="1" ht="20.149999999999999" customHeight="1"/>
    <row r="383" s="6" customFormat="1" ht="20.149999999999999" customHeight="1"/>
    <row r="384" s="6" customFormat="1" ht="20.149999999999999" customHeight="1"/>
    <row r="385" s="6" customFormat="1" ht="20.149999999999999" customHeight="1"/>
    <row r="386" s="6" customFormat="1" ht="20.149999999999999" customHeight="1"/>
    <row r="387" s="6" customFormat="1" ht="20.149999999999999" customHeight="1"/>
    <row r="388" s="6" customFormat="1" ht="20.149999999999999" customHeight="1"/>
    <row r="389" s="6" customFormat="1" ht="20.149999999999999" customHeight="1"/>
    <row r="390" s="6" customFormat="1" ht="20.149999999999999" customHeight="1"/>
    <row r="391" s="6" customFormat="1" ht="20.149999999999999" customHeight="1"/>
    <row r="392" s="6" customFormat="1" ht="20.149999999999999" customHeight="1"/>
    <row r="393" s="6" customFormat="1" ht="20.149999999999999" customHeight="1"/>
    <row r="394" s="6" customFormat="1" ht="20.149999999999999" customHeight="1"/>
    <row r="395" s="6" customFormat="1" ht="20.149999999999999" customHeight="1"/>
    <row r="396" s="6" customFormat="1" ht="20.149999999999999" customHeight="1"/>
    <row r="397" s="6" customFormat="1" ht="20.149999999999999" customHeight="1"/>
    <row r="398" s="6" customFormat="1" ht="20.149999999999999" customHeight="1"/>
    <row r="399" s="6" customFormat="1" ht="20.149999999999999" customHeight="1"/>
    <row r="400" s="6" customFormat="1" ht="20.149999999999999" customHeight="1"/>
    <row r="401" s="6" customFormat="1" ht="20.149999999999999" customHeight="1"/>
    <row r="402" s="6" customFormat="1" ht="20.149999999999999" customHeight="1"/>
    <row r="403" s="6" customFormat="1" ht="20.149999999999999" customHeight="1"/>
    <row r="404" s="6" customFormat="1" ht="20.149999999999999" customHeight="1"/>
    <row r="405" s="6" customFormat="1" ht="20.149999999999999" customHeight="1"/>
    <row r="406" s="6" customFormat="1" ht="20.149999999999999" customHeight="1"/>
    <row r="407" s="6" customFormat="1" ht="20.149999999999999" customHeight="1"/>
    <row r="408" s="6" customFormat="1" ht="20.149999999999999" customHeight="1"/>
    <row r="409" s="6" customFormat="1" ht="20.149999999999999" customHeight="1"/>
    <row r="410" s="6" customFormat="1" ht="20.149999999999999" customHeight="1"/>
    <row r="411" s="6" customFormat="1" ht="20.149999999999999" customHeight="1"/>
    <row r="412" s="6" customFormat="1" ht="20.149999999999999" customHeight="1"/>
    <row r="413" s="6" customFormat="1" ht="20.149999999999999" customHeight="1"/>
    <row r="414" s="6" customFormat="1" ht="20.149999999999999" customHeight="1"/>
    <row r="415" s="6" customFormat="1" ht="20.149999999999999" customHeight="1"/>
    <row r="416" s="6" customFormat="1" ht="20.149999999999999" customHeight="1"/>
    <row r="417" s="6" customFormat="1" ht="20.149999999999999" customHeight="1"/>
    <row r="418" s="6" customFormat="1" ht="20.149999999999999" customHeight="1"/>
    <row r="419" s="6" customFormat="1" ht="20.149999999999999" customHeight="1"/>
    <row r="420" s="6" customFormat="1" ht="20.149999999999999" customHeight="1"/>
    <row r="421" s="6" customFormat="1" ht="20.149999999999999" customHeight="1"/>
    <row r="422" s="6" customFormat="1" ht="20.149999999999999" customHeight="1"/>
    <row r="423" s="6" customFormat="1" ht="20.149999999999999" customHeight="1"/>
    <row r="424" s="6" customFormat="1" ht="20.149999999999999" customHeight="1"/>
    <row r="425" s="6" customFormat="1" ht="20.149999999999999" customHeight="1"/>
    <row r="426" s="6" customFormat="1" ht="20.149999999999999" customHeight="1"/>
    <row r="427" s="6" customFormat="1" ht="20.149999999999999" customHeight="1"/>
    <row r="428" s="6" customFormat="1" ht="20.149999999999999" customHeight="1"/>
    <row r="429" s="6" customFormat="1" ht="20.149999999999999" customHeight="1"/>
    <row r="430" s="6" customFormat="1" ht="20.149999999999999" customHeight="1"/>
    <row r="431" s="6" customFormat="1" ht="20.149999999999999" customHeight="1"/>
    <row r="432" s="6" customFormat="1" ht="20.149999999999999" customHeight="1"/>
    <row r="433" s="6" customFormat="1" ht="20.149999999999999" customHeight="1"/>
    <row r="434" s="6" customFormat="1" ht="20.149999999999999" customHeight="1"/>
    <row r="435" s="6" customFormat="1" ht="20.149999999999999" customHeight="1"/>
    <row r="436" s="6" customFormat="1" ht="20.149999999999999" customHeight="1"/>
    <row r="437" s="6" customFormat="1" ht="20.149999999999999" customHeight="1"/>
    <row r="438" s="6" customFormat="1" ht="20.149999999999999" customHeight="1"/>
    <row r="439" s="6" customFormat="1" ht="20.149999999999999" customHeight="1"/>
    <row r="440" s="6" customFormat="1" ht="20.149999999999999" customHeight="1"/>
    <row r="441" s="6" customFormat="1" ht="20.149999999999999" customHeight="1"/>
    <row r="442" s="6" customFormat="1" ht="20.149999999999999" customHeight="1"/>
    <row r="443" s="6" customFormat="1" ht="20.149999999999999" customHeight="1"/>
    <row r="444" s="6" customFormat="1" ht="20.149999999999999" customHeight="1"/>
    <row r="445" s="6" customFormat="1" ht="20.149999999999999" customHeight="1"/>
    <row r="446" s="6" customFormat="1" ht="20.149999999999999" customHeight="1"/>
    <row r="447" s="6" customFormat="1" ht="20.149999999999999" customHeight="1"/>
    <row r="448" s="6" customFormat="1" ht="20.149999999999999" customHeight="1"/>
    <row r="449" s="6" customFormat="1" ht="20.149999999999999" customHeight="1"/>
    <row r="450" s="6" customFormat="1" ht="20.149999999999999" customHeight="1"/>
    <row r="451" s="6" customFormat="1" ht="20.149999999999999" customHeight="1"/>
    <row r="452" s="6" customFormat="1" ht="20.149999999999999" customHeight="1"/>
    <row r="453" s="6" customFormat="1" ht="20.149999999999999" customHeight="1"/>
    <row r="454" s="6" customFormat="1" ht="20.149999999999999" customHeight="1"/>
    <row r="455" s="6" customFormat="1" ht="20.149999999999999" customHeight="1"/>
    <row r="456" s="6" customFormat="1" ht="20.149999999999999" customHeight="1"/>
    <row r="457" s="6" customFormat="1" ht="20.149999999999999" customHeight="1"/>
    <row r="458" s="6" customFormat="1" ht="20.149999999999999" customHeight="1"/>
    <row r="459" s="6" customFormat="1" ht="20.149999999999999" customHeight="1"/>
    <row r="460" s="6" customFormat="1" ht="20.149999999999999" customHeight="1"/>
    <row r="461" s="6" customFormat="1" ht="20.149999999999999" customHeight="1"/>
    <row r="462" s="6" customFormat="1" ht="20.149999999999999" customHeight="1"/>
    <row r="463" s="6" customFormat="1" ht="20.149999999999999" customHeight="1"/>
    <row r="464" s="6" customFormat="1" ht="20.149999999999999" customHeight="1"/>
    <row r="465" s="6" customFormat="1" ht="20.149999999999999" customHeight="1"/>
    <row r="466" s="6" customFormat="1" ht="20.149999999999999" customHeight="1"/>
    <row r="467" s="6" customFormat="1" ht="20.149999999999999" customHeight="1"/>
    <row r="468" s="6" customFormat="1" ht="20.149999999999999" customHeight="1"/>
    <row r="469" s="6" customFormat="1" ht="20.149999999999999" customHeight="1"/>
    <row r="470" s="6" customFormat="1" ht="20.149999999999999" customHeight="1"/>
    <row r="471" s="6" customFormat="1" ht="20.149999999999999" customHeight="1"/>
    <row r="472" s="6" customFormat="1" ht="20.149999999999999" customHeight="1"/>
    <row r="473" s="6" customFormat="1" ht="20.149999999999999" customHeight="1"/>
    <row r="474" s="6" customFormat="1" ht="20.149999999999999" customHeight="1"/>
    <row r="475" s="6" customFormat="1" ht="20.149999999999999" customHeight="1"/>
    <row r="476" s="6" customFormat="1" ht="20.149999999999999" customHeight="1"/>
    <row r="477" s="6" customFormat="1" ht="20.149999999999999" customHeight="1"/>
    <row r="478" s="6" customFormat="1" ht="20.149999999999999" customHeight="1"/>
    <row r="479" s="6" customFormat="1" ht="20.149999999999999" customHeight="1"/>
    <row r="480" s="6" customFormat="1" ht="20.149999999999999" customHeight="1"/>
    <row r="481" s="6" customFormat="1" ht="20.149999999999999" customHeight="1"/>
    <row r="482" s="6" customFormat="1" ht="20.149999999999999" customHeight="1"/>
    <row r="483" s="6" customFormat="1" ht="20.149999999999999" customHeight="1"/>
    <row r="484" s="6" customFormat="1" ht="20.149999999999999" customHeight="1"/>
    <row r="485" s="6" customFormat="1" ht="20.149999999999999" customHeight="1"/>
    <row r="486" s="6" customFormat="1" ht="20.149999999999999" customHeight="1"/>
    <row r="487" s="6" customFormat="1" ht="20.149999999999999" customHeight="1"/>
    <row r="488" s="6" customFormat="1" ht="20.149999999999999" customHeight="1"/>
    <row r="489" s="6" customFormat="1" ht="20.149999999999999" customHeight="1"/>
    <row r="490" s="6" customFormat="1" ht="20.149999999999999" customHeight="1"/>
    <row r="491" s="6" customFormat="1" ht="20.149999999999999" customHeight="1"/>
    <row r="492" s="6" customFormat="1" ht="20.149999999999999" customHeight="1"/>
    <row r="493" s="6" customFormat="1" ht="20.149999999999999" customHeight="1"/>
    <row r="494" s="6" customFormat="1" ht="20.149999999999999" customHeight="1"/>
    <row r="495" s="6" customFormat="1" ht="20.149999999999999" customHeight="1"/>
    <row r="496" s="6" customFormat="1" ht="20.149999999999999" customHeight="1"/>
    <row r="497" s="6" customFormat="1" ht="20.149999999999999" customHeight="1"/>
    <row r="498" s="6" customFormat="1" ht="20.149999999999999" customHeight="1"/>
    <row r="499" s="6" customFormat="1" ht="20.149999999999999" customHeight="1"/>
    <row r="500" s="6" customFormat="1" ht="20.149999999999999" customHeight="1"/>
    <row r="501" s="6" customFormat="1" ht="20.149999999999999" customHeight="1"/>
    <row r="502" s="6" customFormat="1" ht="20.149999999999999" customHeight="1"/>
    <row r="503" s="6" customFormat="1" ht="20.149999999999999" customHeight="1"/>
    <row r="504" s="6" customFormat="1" ht="20.149999999999999" customHeight="1"/>
    <row r="505" s="6" customFormat="1" ht="20.149999999999999" customHeight="1"/>
    <row r="506" s="6" customFormat="1" ht="20.149999999999999" customHeight="1"/>
    <row r="507" s="6" customFormat="1" ht="20.149999999999999" customHeight="1"/>
    <row r="508" s="6" customFormat="1" ht="20.149999999999999" customHeight="1"/>
    <row r="509" s="6" customFormat="1" ht="20.149999999999999" customHeight="1"/>
    <row r="510" s="6" customFormat="1" ht="20.149999999999999" customHeight="1"/>
    <row r="511" s="6" customFormat="1" ht="20.149999999999999" customHeight="1"/>
    <row r="512" s="6" customFormat="1" ht="20.149999999999999" customHeight="1"/>
    <row r="513" s="6" customFormat="1" ht="20.149999999999999" customHeight="1"/>
    <row r="514" s="6" customFormat="1" ht="20.149999999999999" customHeight="1"/>
    <row r="515" s="6" customFormat="1" ht="20.149999999999999" customHeight="1"/>
    <row r="516" s="6" customFormat="1" ht="20.149999999999999" customHeight="1"/>
    <row r="517" s="6" customFormat="1" ht="20.149999999999999" customHeight="1"/>
    <row r="518" s="6" customFormat="1" ht="20.149999999999999" customHeight="1"/>
    <row r="519" s="6" customFormat="1" ht="20.149999999999999" customHeight="1"/>
    <row r="520" s="6" customFormat="1" ht="20.149999999999999" customHeight="1"/>
    <row r="521" s="6" customFormat="1" ht="20.149999999999999" customHeight="1"/>
    <row r="522" s="6" customFormat="1" ht="20.149999999999999" customHeight="1"/>
    <row r="523" s="6" customFormat="1" ht="20.149999999999999" customHeight="1"/>
    <row r="524" s="6" customFormat="1" ht="20.149999999999999" customHeight="1"/>
    <row r="525" s="6" customFormat="1" ht="20.149999999999999" customHeight="1"/>
    <row r="526" s="6" customFormat="1" ht="20.149999999999999" customHeight="1"/>
    <row r="527" s="6" customFormat="1" ht="20.149999999999999" customHeight="1"/>
    <row r="528" s="6" customFormat="1" ht="20.149999999999999" customHeight="1"/>
    <row r="529" s="6" customFormat="1" ht="20.149999999999999" customHeight="1"/>
    <row r="530" s="6" customFormat="1" ht="20.149999999999999" customHeight="1"/>
    <row r="531" s="6" customFormat="1" ht="20.149999999999999" customHeight="1"/>
    <row r="532" s="6" customFormat="1" ht="20.149999999999999" customHeight="1"/>
    <row r="533" s="6" customFormat="1" ht="20.149999999999999" customHeight="1"/>
    <row r="534" s="6" customFormat="1" ht="20.149999999999999" customHeight="1"/>
    <row r="535" s="6" customFormat="1" ht="20.149999999999999" customHeight="1"/>
    <row r="536" s="6" customFormat="1" ht="20.149999999999999" customHeight="1"/>
    <row r="537" s="6" customFormat="1" ht="20.149999999999999" customHeight="1"/>
    <row r="538" s="6" customFormat="1" ht="20.149999999999999" customHeight="1"/>
    <row r="539" s="6" customFormat="1" ht="20.149999999999999" customHeight="1"/>
    <row r="540" s="6" customFormat="1" ht="20.149999999999999" customHeight="1"/>
    <row r="541" s="6" customFormat="1" ht="20.149999999999999" customHeight="1"/>
    <row r="542" s="6" customFormat="1" ht="20.149999999999999" customHeight="1"/>
    <row r="543" s="6" customFormat="1" ht="20.149999999999999" customHeight="1"/>
    <row r="544" s="6" customFormat="1" ht="20.149999999999999" customHeight="1"/>
    <row r="545" s="6" customFormat="1" ht="20.149999999999999" customHeight="1"/>
    <row r="546" s="6" customFormat="1" ht="20.149999999999999" customHeight="1"/>
    <row r="547" s="6" customFormat="1" ht="20.149999999999999" customHeight="1"/>
    <row r="548" s="6" customFormat="1" ht="20.149999999999999" customHeight="1"/>
    <row r="549" s="6" customFormat="1" ht="20.149999999999999" customHeight="1"/>
    <row r="550" s="6" customFormat="1" ht="20.149999999999999" customHeight="1"/>
    <row r="551" s="6" customFormat="1" ht="20.149999999999999" customHeight="1"/>
    <row r="552" s="6" customFormat="1" ht="20.149999999999999" customHeight="1"/>
    <row r="553" s="6" customFormat="1" ht="20.149999999999999" customHeight="1"/>
    <row r="554" s="6" customFormat="1" ht="20.149999999999999" customHeight="1"/>
    <row r="555" s="6" customFormat="1" ht="20.149999999999999" customHeight="1"/>
    <row r="556" s="6" customFormat="1" ht="20.149999999999999" customHeight="1"/>
    <row r="557" s="6" customFormat="1" ht="20.149999999999999" customHeight="1"/>
  </sheetData>
  <mergeCells count="80">
    <mergeCell ref="J13:J14"/>
    <mergeCell ref="H17:H18"/>
    <mergeCell ref="I17:I18"/>
    <mergeCell ref="J17:J18"/>
    <mergeCell ref="B17:C17"/>
    <mergeCell ref="B18:C18"/>
    <mergeCell ref="B7:J7"/>
    <mergeCell ref="B8:J8"/>
    <mergeCell ref="H13:H14"/>
    <mergeCell ref="I13:I14"/>
    <mergeCell ref="B64:J64"/>
    <mergeCell ref="D44:E44"/>
    <mergeCell ref="D45:E45"/>
    <mergeCell ref="B31:C31"/>
    <mergeCell ref="B32:C32"/>
    <mergeCell ref="B33:C33"/>
    <mergeCell ref="B34:C34"/>
    <mergeCell ref="B35:C35"/>
    <mergeCell ref="B36:C36"/>
    <mergeCell ref="B37:C37"/>
    <mergeCell ref="B38:C38"/>
    <mergeCell ref="B39:C39"/>
    <mergeCell ref="B65:J65"/>
    <mergeCell ref="B66:J66"/>
    <mergeCell ref="H23:I23"/>
    <mergeCell ref="H24:I24"/>
    <mergeCell ref="H25:I25"/>
    <mergeCell ref="H26:I26"/>
    <mergeCell ref="H27:I27"/>
    <mergeCell ref="D31:E31"/>
    <mergeCell ref="D39:E39"/>
    <mergeCell ref="D40:E40"/>
    <mergeCell ref="D41:E41"/>
    <mergeCell ref="D32:E32"/>
    <mergeCell ref="D33:E33"/>
    <mergeCell ref="D34:E34"/>
    <mergeCell ref="D35:E35"/>
    <mergeCell ref="D36:E36"/>
    <mergeCell ref="B40:C40"/>
    <mergeCell ref="B41:C41"/>
    <mergeCell ref="B42:C42"/>
    <mergeCell ref="D37:E37"/>
    <mergeCell ref="D38:E38"/>
    <mergeCell ref="B43:C43"/>
    <mergeCell ref="B44:C44"/>
    <mergeCell ref="B27:C27"/>
    <mergeCell ref="B45:C45"/>
    <mergeCell ref="D12:E12"/>
    <mergeCell ref="D13:E13"/>
    <mergeCell ref="D14:E14"/>
    <mergeCell ref="D15:E15"/>
    <mergeCell ref="D16:E16"/>
    <mergeCell ref="D17:E17"/>
    <mergeCell ref="D18:E18"/>
    <mergeCell ref="D19:E19"/>
    <mergeCell ref="D20:E20"/>
    <mergeCell ref="D21:E21"/>
    <mergeCell ref="D22:E22"/>
    <mergeCell ref="D23:E23"/>
    <mergeCell ref="B19:C19"/>
    <mergeCell ref="B20:C20"/>
    <mergeCell ref="B21:C21"/>
    <mergeCell ref="B25:C25"/>
    <mergeCell ref="B26:C26"/>
    <mergeCell ref="B22:C22"/>
    <mergeCell ref="B23:C23"/>
    <mergeCell ref="B24:C24"/>
    <mergeCell ref="B12:C12"/>
    <mergeCell ref="B13:C13"/>
    <mergeCell ref="B14:C14"/>
    <mergeCell ref="B15:C15"/>
    <mergeCell ref="B16:C16"/>
    <mergeCell ref="H20:J21"/>
    <mergeCell ref="G60:G61"/>
    <mergeCell ref="D25:E25"/>
    <mergeCell ref="D26:E26"/>
    <mergeCell ref="D27:E27"/>
    <mergeCell ref="D24:E24"/>
    <mergeCell ref="D42:E42"/>
    <mergeCell ref="D43:E43"/>
  </mergeCells>
  <conditionalFormatting sqref="D56:D60">
    <cfRule type="colorScale" priority="27">
      <colorScale>
        <cfvo type="min"/>
        <cfvo type="percentile" val="50"/>
        <cfvo type="max"/>
        <color rgb="FFFCE4D6"/>
        <color rgb="FFFFF4D5"/>
        <color rgb="FFE8F2E2"/>
      </colorScale>
    </cfRule>
  </conditionalFormatting>
  <conditionalFormatting sqref="H13">
    <cfRule type="expression" dxfId="6" priority="9">
      <formula>$H$13&lt;0</formula>
    </cfRule>
    <cfRule type="expression" dxfId="5" priority="10">
      <formula>$H$13&gt;=0</formula>
    </cfRule>
  </conditionalFormatting>
  <dataValidations count="7">
    <dataValidation type="decimal" operator="greaterThan" showErrorMessage="1" errorTitle="Invalid input" error="Enter a value within the allowed range." sqref="D12" xr:uid="{00000000-0002-0000-0100-000000000000}">
      <formula1>0</formula1>
    </dataValidation>
    <dataValidation type="decimal" operator="greaterThanOrEqual" allowBlank="1" showErrorMessage="1" errorTitle="Invalid input" error="Enter a value within the allowed range." sqref="D18 D20 D23" xr:uid="{00000000-0002-0000-0100-000001000000}">
      <formula1>0</formula1>
    </dataValidation>
    <dataValidation type="decimal" operator="greaterThanOrEqual" showErrorMessage="1" errorTitle="Invalid target ROI" error="Enter a target ROI of zero or more." sqref="D27" xr:uid="{00000000-0002-0000-0100-000007000000}">
      <formula1>0</formula1>
    </dataValidation>
    <dataValidation type="whole" operator="greaterThanOrEqual" showErrorMessage="1" errorTitle="Invalid unit volume" error="Enter a whole number of zero or more." sqref="D25" xr:uid="{00000000-0002-0000-0100-00000C000000}">
      <formula1>0</formula1>
    </dataValidation>
    <dataValidation type="decimal" operator="greaterThanOrEqual" showErrorMessage="1" errorTitle="Invalid input" error="Enter a value within the allowed range." sqref="D19 D13:D14" xr:uid="{5C1E7422-71B3-4440-82AF-80E25EEA4344}">
      <formula1>0</formula1>
    </dataValidation>
    <dataValidation type="decimal" allowBlank="1" showErrorMessage="1" errorTitle="Invalid input" error="Enter a value within the allowed range." sqref="D16 D21 D22" xr:uid="{8E51AF1F-0083-452C-A852-C90E8597C610}">
      <formula1>0</formula1>
      <formula2>0.95</formula2>
    </dataValidation>
    <dataValidation type="decimal" showErrorMessage="1" errorTitle="Invalid input" error="Enter a value within the allowed range." sqref="D26" xr:uid="{00AEFAB8-1AED-49FF-9D72-E890DFA0C54C}">
      <formula1>0</formula1>
      <formula2>0.95</formula2>
    </dataValidation>
  </dataValidations>
  <hyperlinks>
    <hyperlink ref="B68" r:id="rId1" xr:uid="{14363479-B9BB-40FA-886C-0F6913888ABF}"/>
    <hyperlink ref="J2" r:id="rId2" display="https://dothecalculation.com/" xr:uid="{850FA898-5FDD-409C-9A60-7CE435434946}"/>
  </hyperlinks>
  <pageMargins left="0.25" right="0.25" top="0.25" bottom="0.25" header="0" footer="0"/>
  <pageSetup scale="51" fitToHeight="0" orientation="portrait" r:id="rId3"/>
  <drawing r:id="rId4"/>
  <legacyDrawing r:id="rId5"/>
  <tableParts count="1">
    <tablePart r:id="rId6"/>
  </tableParts>
  <extLst>
    <ext xmlns:x14="http://schemas.microsoft.com/office/spreadsheetml/2009/9/main" uri="{78C0D931-6437-407d-A8EE-F0AAD7539E65}">
      <x14:conditionalFormattings>
        <x14:conditionalFormatting xmlns:xm="http://schemas.microsoft.com/office/excel/2006/main">
          <x14:cfRule type="expression" priority="22" id="{00000000-000E-0000-0100-00000B000000}">
            <xm:f>$I$13&gt;='Settings &amp; Guide'!$D$31</xm:f>
            <x14:dxf>
              <fill>
                <patternFill patternType="solid">
                  <bgColor rgb="FFE8F2E2"/>
                </patternFill>
              </fill>
            </x14:dxf>
          </x14:cfRule>
          <x14:cfRule type="expression" priority="23" id="{00000000-000E-0000-0100-00000C000000}">
            <xm:f>AND($I$13&lt;'Settings &amp; Guide'!$D$31,$I$13&gt;='Settings &amp; Guide'!$D$32)</xm:f>
            <x14:dxf>
              <fill>
                <patternFill patternType="solid">
                  <bgColor rgb="FFFFF4D5"/>
                </patternFill>
              </fill>
            </x14:dxf>
          </x14:cfRule>
          <x14:cfRule type="expression" priority="24" id="{00000000-000E-0000-0100-00000D000000}">
            <xm:f>$I$13&lt;'Settings &amp; Guide'!$D$32</xm:f>
            <x14:dxf>
              <fill>
                <patternFill patternType="solid">
                  <bgColor rgb="FFFCE4D6"/>
                </patternFill>
              </fill>
            </x14:dxf>
          </x14:cfRule>
          <xm:sqref>I13</xm:sqref>
        </x14:conditionalFormatting>
        <x14:conditionalFormatting xmlns:xm="http://schemas.microsoft.com/office/excel/2006/main">
          <x14:cfRule type="expression" priority="25" id="{00000000-000E-0000-0100-00000E000000}">
            <xm:f>$J$13&gt;='Settings &amp; Guide'!$D$33</xm:f>
            <x14:dxf>
              <fill>
                <patternFill patternType="solid">
                  <bgColor rgb="FFE8F2E2"/>
                </patternFill>
              </fill>
            </x14:dxf>
          </x14:cfRule>
          <x14:cfRule type="expression" priority="26" id="{00000000-000E-0000-0100-00000F000000}">
            <xm:f>$J$13&lt;'Settings &amp; Guide'!$D$33</xm:f>
            <x14:dxf>
              <fill>
                <patternFill patternType="solid">
                  <bgColor rgb="FFFFF4D5"/>
                </patternFill>
              </fill>
            </x14:dxf>
          </x14:cfRule>
          <xm:sqref>J13</xm:sqref>
        </x14:conditionalFormatting>
      </x14:conditionalFormattings>
    </ext>
    <ext xmlns:x14="http://schemas.microsoft.com/office/spreadsheetml/2009/9/main" uri="{CCE6A557-97BC-4b89-ADB6-D9C93CAAB3DF}">
      <x14:dataValidations xmlns:xm="http://schemas.microsoft.com/office/excel/2006/main" count="3">
        <x14:dataValidation type="list" showErrorMessage="1" errorTitle="Invalid selection" error="Choose a value from the dropdown list." xr:uid="{00000000-0002-0000-0100-00000D000000}">
          <x14:formula1>
            <xm:f>'Settings &amp; Guide'!$G$31:$G$33</xm:f>
          </x14:formula1>
          <xm:sqref>D15</xm:sqref>
        </x14:dataValidation>
        <x14:dataValidation type="list" showErrorMessage="1" errorTitle="Invalid selection" error="Choose a value from the dropdown list." xr:uid="{00000000-0002-0000-0100-00000F000000}">
          <x14:formula1>
            <xm:f>'Settings &amp; Guide'!$I$31:$I$33</xm:f>
          </x14:formula1>
          <xm:sqref>D24</xm:sqref>
        </x14:dataValidation>
        <x14:dataValidation type="list" showErrorMessage="1" errorTitle="Invalid selection" error="Choose a value from the dropdown list." xr:uid="{00000000-0002-0000-0100-00000E000000}">
          <x14:formula1>
            <xm:f>'Settings &amp; Guide'!$G$36:$G$39</xm:f>
          </x14:formula1>
          <xm:sqref>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3297D-C990-4CB2-9C07-BFF64B68A1F2}">
  <dimension ref="A1:N65"/>
  <sheetViews>
    <sheetView workbookViewId="0">
      <selection activeCell="G6" sqref="G6"/>
    </sheetView>
  </sheetViews>
  <sheetFormatPr defaultColWidth="8.58203125" defaultRowHeight="13.5"/>
  <cols>
    <col min="1" max="1" width="2.08203125" style="69" customWidth="1"/>
    <col min="2" max="2" width="20.58203125" style="69" customWidth="1"/>
    <col min="3" max="3" width="50.58203125" style="69" customWidth="1"/>
    <col min="4" max="14" width="14" style="69" customWidth="1"/>
    <col min="15" max="16384" width="8.58203125" style="69"/>
  </cols>
  <sheetData>
    <row r="1" spans="1:14" s="63" customFormat="1" ht="10" customHeight="1"/>
    <row r="2" spans="1:14" s="64" customFormat="1" ht="50.15" customHeight="1">
      <c r="B2" s="65" t="s">
        <v>181</v>
      </c>
      <c r="C2" s="65"/>
      <c r="D2" s="65"/>
      <c r="E2" s="65"/>
      <c r="F2" s="65"/>
      <c r="G2" s="65"/>
      <c r="H2" s="65"/>
      <c r="I2" s="171" t="e" vm="1">
        <v>#VALUE!</v>
      </c>
      <c r="J2" s="171"/>
      <c r="K2" s="65"/>
      <c r="L2" s="65"/>
      <c r="M2" s="65"/>
      <c r="N2" s="65"/>
    </row>
    <row r="3" spans="1:14" s="67" customFormat="1" ht="20.149999999999999" customHeight="1">
      <c r="A3" s="66"/>
      <c r="B3" s="66" t="s">
        <v>182</v>
      </c>
      <c r="C3" s="66"/>
      <c r="D3" s="66"/>
      <c r="E3" s="66"/>
      <c r="F3" s="66"/>
      <c r="G3" s="66"/>
      <c r="H3" s="66"/>
      <c r="I3" s="171"/>
      <c r="J3" s="171"/>
      <c r="K3" s="66"/>
      <c r="L3" s="66"/>
      <c r="M3" s="66"/>
      <c r="N3" s="66"/>
    </row>
    <row r="4" spans="1:14" ht="20.149999999999999" customHeight="1">
      <c r="A4" s="68"/>
      <c r="B4" s="68"/>
      <c r="C4" s="68"/>
      <c r="D4" s="68"/>
      <c r="E4" s="68"/>
      <c r="F4" s="68"/>
      <c r="G4" s="68"/>
      <c r="H4" s="68"/>
      <c r="I4" s="68"/>
      <c r="J4" s="68"/>
      <c r="K4" s="68"/>
      <c r="L4" s="68"/>
      <c r="M4" s="68"/>
      <c r="N4" s="68"/>
    </row>
    <row r="5" spans="1:14" ht="25" customHeight="1">
      <c r="A5" s="68"/>
      <c r="B5" s="70" t="s">
        <v>183</v>
      </c>
      <c r="C5" s="77" t="s">
        <v>198</v>
      </c>
      <c r="D5" s="68"/>
      <c r="E5" s="68"/>
      <c r="F5" s="68"/>
      <c r="G5" s="68"/>
      <c r="H5" s="68"/>
      <c r="I5" s="68"/>
      <c r="J5" s="68"/>
      <c r="K5" s="68"/>
      <c r="L5" s="68"/>
      <c r="M5" s="68"/>
      <c r="N5" s="68"/>
    </row>
    <row r="6" spans="1:14" ht="25" customHeight="1">
      <c r="A6" s="68"/>
      <c r="B6" s="70" t="s">
        <v>5</v>
      </c>
      <c r="C6" s="71" t="s">
        <v>184</v>
      </c>
      <c r="D6" s="68"/>
      <c r="E6" s="68"/>
      <c r="F6" s="68"/>
      <c r="G6" s="68"/>
      <c r="H6" s="68"/>
      <c r="I6" s="68"/>
      <c r="J6" s="68"/>
      <c r="K6" s="68"/>
      <c r="L6" s="68"/>
      <c r="M6" s="68"/>
      <c r="N6" s="68"/>
    </row>
    <row r="7" spans="1:14" ht="25" customHeight="1">
      <c r="A7" s="68"/>
      <c r="B7" s="70" t="s">
        <v>185</v>
      </c>
      <c r="C7" s="77" t="s">
        <v>186</v>
      </c>
      <c r="D7" s="68"/>
      <c r="E7" s="68"/>
      <c r="F7" s="68"/>
      <c r="G7" s="68"/>
      <c r="H7" s="68"/>
      <c r="I7" s="68"/>
      <c r="J7" s="68"/>
      <c r="K7" s="68"/>
      <c r="L7" s="68"/>
      <c r="M7" s="68"/>
      <c r="N7" s="68"/>
    </row>
    <row r="8" spans="1:14" ht="25" customHeight="1">
      <c r="A8" s="68"/>
      <c r="B8" s="70" t="s">
        <v>187</v>
      </c>
      <c r="C8" s="78" t="s">
        <v>188</v>
      </c>
      <c r="D8" s="68"/>
      <c r="E8" s="68"/>
      <c r="F8" s="68"/>
      <c r="G8" s="68"/>
      <c r="H8" s="68"/>
      <c r="I8" s="68"/>
      <c r="J8" s="68"/>
      <c r="K8" s="68"/>
      <c r="L8" s="68"/>
      <c r="M8" s="68"/>
      <c r="N8" s="68"/>
    </row>
    <row r="9" spans="1:14" ht="25" customHeight="1">
      <c r="A9" s="68"/>
      <c r="B9" s="70" t="s">
        <v>189</v>
      </c>
      <c r="C9" s="71" t="s">
        <v>198</v>
      </c>
      <c r="D9" s="68"/>
      <c r="E9" s="68"/>
      <c r="F9" s="68"/>
      <c r="G9" s="68"/>
      <c r="H9" s="68"/>
      <c r="I9" s="68"/>
      <c r="J9" s="68"/>
      <c r="K9" s="68"/>
      <c r="L9" s="68"/>
      <c r="M9" s="68"/>
      <c r="N9" s="68"/>
    </row>
    <row r="10" spans="1:14" ht="25" customHeight="1">
      <c r="A10" s="68"/>
      <c r="B10" s="70" t="s">
        <v>190</v>
      </c>
      <c r="C10" s="71" t="s">
        <v>191</v>
      </c>
      <c r="D10" s="68"/>
      <c r="E10" s="68"/>
      <c r="F10" s="68"/>
      <c r="G10" s="68"/>
      <c r="H10" s="68"/>
      <c r="I10" s="68"/>
      <c r="J10" s="68"/>
      <c r="K10" s="68"/>
      <c r="L10" s="68"/>
      <c r="M10" s="68"/>
      <c r="N10" s="68"/>
    </row>
    <row r="11" spans="1:14" ht="25" customHeight="1">
      <c r="A11" s="68"/>
      <c r="B11" s="70" t="s">
        <v>192</v>
      </c>
      <c r="C11" s="72" t="s">
        <v>193</v>
      </c>
      <c r="D11" s="68"/>
      <c r="E11" s="68"/>
      <c r="F11" s="68"/>
      <c r="G11" s="68"/>
      <c r="H11" s="68"/>
      <c r="I11" s="68"/>
      <c r="J11" s="68"/>
      <c r="K11" s="68"/>
      <c r="L11" s="68"/>
      <c r="M11" s="68"/>
      <c r="N11" s="68"/>
    </row>
    <row r="12" spans="1:14" ht="20.149999999999999" customHeight="1">
      <c r="A12" s="68"/>
      <c r="B12" s="68"/>
      <c r="C12" s="68"/>
      <c r="D12" s="68"/>
      <c r="E12" s="68"/>
      <c r="F12" s="68"/>
      <c r="G12" s="68"/>
      <c r="H12" s="68"/>
      <c r="I12" s="68"/>
      <c r="J12" s="68"/>
      <c r="K12" s="68"/>
      <c r="L12" s="68"/>
      <c r="M12" s="68"/>
      <c r="N12" s="68"/>
    </row>
    <row r="13" spans="1:14" ht="20.149999999999999" customHeight="1">
      <c r="A13" s="68"/>
      <c r="B13" s="172" t="s">
        <v>194</v>
      </c>
      <c r="C13" s="173"/>
      <c r="D13" s="173"/>
      <c r="E13" s="173"/>
      <c r="F13" s="173"/>
      <c r="G13" s="173"/>
      <c r="H13" s="173"/>
      <c r="I13" s="173"/>
      <c r="J13" s="173"/>
      <c r="K13" s="73"/>
      <c r="L13" s="73"/>
      <c r="M13" s="73"/>
      <c r="N13" s="73"/>
    </row>
    <row r="14" spans="1:14" ht="20.149999999999999" customHeight="1">
      <c r="A14" s="68"/>
      <c r="B14" s="172"/>
      <c r="C14" s="173"/>
      <c r="D14" s="173"/>
      <c r="E14" s="173"/>
      <c r="F14" s="173"/>
      <c r="G14" s="173"/>
      <c r="H14" s="173"/>
      <c r="I14" s="173"/>
      <c r="J14" s="173"/>
      <c r="K14" s="73"/>
      <c r="L14" s="73"/>
      <c r="M14" s="73"/>
      <c r="N14" s="73"/>
    </row>
    <row r="15" spans="1:14" ht="20.149999999999999" customHeight="1">
      <c r="A15" s="68"/>
      <c r="B15" s="68"/>
      <c r="C15" s="68"/>
      <c r="D15" s="68"/>
      <c r="E15" s="68"/>
      <c r="F15" s="68"/>
      <c r="G15" s="68"/>
      <c r="H15" s="68"/>
      <c r="I15" s="68"/>
      <c r="J15" s="68"/>
      <c r="K15" s="68"/>
      <c r="L15" s="68"/>
      <c r="M15" s="68"/>
      <c r="N15" s="68"/>
    </row>
    <row r="16" spans="1:14" ht="20.149999999999999" customHeight="1">
      <c r="A16" s="68"/>
      <c r="B16" s="172" t="s">
        <v>195</v>
      </c>
      <c r="C16" s="173"/>
      <c r="D16" s="173"/>
      <c r="E16" s="173"/>
      <c r="F16" s="173"/>
      <c r="G16" s="173"/>
      <c r="H16" s="173"/>
      <c r="I16" s="173"/>
      <c r="J16" s="173"/>
      <c r="K16" s="74"/>
      <c r="L16" s="74"/>
      <c r="M16" s="74"/>
      <c r="N16" s="74"/>
    </row>
    <row r="17" spans="1:14" ht="20.149999999999999" customHeight="1">
      <c r="A17" s="68"/>
      <c r="B17" s="172"/>
      <c r="C17" s="173"/>
      <c r="D17" s="173"/>
      <c r="E17" s="173"/>
      <c r="F17" s="173"/>
      <c r="G17" s="173"/>
      <c r="H17" s="173"/>
      <c r="I17" s="173"/>
      <c r="J17" s="173"/>
      <c r="K17" s="74"/>
      <c r="L17" s="74"/>
      <c r="M17" s="74"/>
      <c r="N17" s="74"/>
    </row>
    <row r="18" spans="1:14" ht="20.149999999999999" customHeight="1">
      <c r="A18" s="68"/>
      <c r="B18" s="68"/>
      <c r="C18" s="68"/>
      <c r="D18" s="68"/>
      <c r="E18" s="68"/>
      <c r="F18" s="68"/>
      <c r="G18" s="68"/>
      <c r="H18" s="68"/>
      <c r="I18" s="68"/>
      <c r="J18" s="68"/>
      <c r="K18" s="68"/>
      <c r="L18" s="68"/>
      <c r="M18" s="68"/>
      <c r="N18" s="68"/>
    </row>
    <row r="19" spans="1:14" ht="20.149999999999999" customHeight="1">
      <c r="A19" s="68"/>
      <c r="B19" s="172" t="s">
        <v>196</v>
      </c>
      <c r="C19" s="173"/>
      <c r="D19" s="173"/>
      <c r="E19" s="173"/>
      <c r="F19" s="173"/>
      <c r="G19" s="173"/>
      <c r="H19" s="173"/>
      <c r="I19" s="173"/>
      <c r="J19" s="173"/>
      <c r="K19" s="74"/>
      <c r="L19" s="74"/>
      <c r="M19" s="74"/>
      <c r="N19" s="74"/>
    </row>
    <row r="20" spans="1:14" ht="20.149999999999999" customHeight="1">
      <c r="A20" s="68"/>
      <c r="B20" s="172"/>
      <c r="C20" s="173"/>
      <c r="D20" s="173"/>
      <c r="E20" s="173"/>
      <c r="F20" s="173"/>
      <c r="G20" s="173"/>
      <c r="H20" s="173"/>
      <c r="I20" s="173"/>
      <c r="J20" s="173"/>
      <c r="K20" s="74"/>
      <c r="L20" s="74"/>
      <c r="M20" s="74"/>
      <c r="N20" s="74"/>
    </row>
    <row r="21" spans="1:14" ht="20.149999999999999" customHeight="1">
      <c r="A21" s="68"/>
      <c r="C21" s="75"/>
      <c r="D21" s="75"/>
      <c r="E21" s="75"/>
      <c r="F21" s="75"/>
      <c r="G21" s="75"/>
      <c r="H21" s="75"/>
      <c r="I21" s="75"/>
      <c r="J21" s="75"/>
      <c r="K21" s="75"/>
      <c r="L21" s="75"/>
      <c r="M21" s="75"/>
      <c r="N21" s="75"/>
    </row>
    <row r="22" spans="1:14" ht="20.149999999999999" customHeight="1">
      <c r="A22" s="68"/>
      <c r="B22" s="76" t="s">
        <v>197</v>
      </c>
      <c r="C22" s="75"/>
      <c r="D22" s="75"/>
      <c r="E22" s="75"/>
      <c r="F22" s="75"/>
      <c r="G22" s="75"/>
      <c r="H22" s="75"/>
      <c r="I22" s="75"/>
      <c r="J22" s="75"/>
      <c r="K22" s="75"/>
      <c r="L22" s="75"/>
      <c r="M22" s="75"/>
      <c r="N22" s="75"/>
    </row>
    <row r="23" spans="1:14" ht="20.149999999999999" customHeight="1">
      <c r="A23" s="68"/>
      <c r="B23" s="75"/>
      <c r="C23" s="75"/>
      <c r="D23" s="75"/>
      <c r="E23" s="75"/>
      <c r="F23" s="75"/>
      <c r="G23" s="75"/>
      <c r="H23" s="75"/>
      <c r="I23" s="75"/>
      <c r="J23" s="75"/>
      <c r="K23" s="75"/>
      <c r="L23" s="75"/>
      <c r="M23" s="75"/>
      <c r="N23" s="75"/>
    </row>
    <row r="24" spans="1:14" ht="20.149999999999999" customHeight="1">
      <c r="A24" s="68"/>
      <c r="B24" s="68"/>
      <c r="C24" s="68"/>
      <c r="D24" s="68"/>
      <c r="E24" s="68"/>
      <c r="F24" s="68"/>
      <c r="G24" s="68"/>
      <c r="H24" s="68"/>
      <c r="I24" s="68"/>
      <c r="J24" s="68"/>
      <c r="K24" s="68"/>
      <c r="L24" s="68"/>
      <c r="M24" s="68"/>
      <c r="N24" s="68"/>
    </row>
    <row r="25" spans="1:14" ht="20.149999999999999" customHeight="1">
      <c r="A25" s="68"/>
      <c r="B25" s="68"/>
      <c r="C25" s="68"/>
      <c r="D25" s="68"/>
      <c r="E25" s="68"/>
      <c r="F25" s="68"/>
      <c r="G25" s="68"/>
      <c r="H25" s="68"/>
      <c r="I25" s="68"/>
      <c r="J25" s="68"/>
      <c r="K25" s="68"/>
      <c r="L25" s="68"/>
      <c r="M25" s="68"/>
      <c r="N25" s="68"/>
    </row>
    <row r="26" spans="1:14" ht="20.149999999999999" customHeight="1">
      <c r="A26" s="68"/>
      <c r="B26" s="68"/>
      <c r="C26" s="68"/>
      <c r="D26" s="68"/>
      <c r="E26" s="68"/>
      <c r="F26" s="68"/>
      <c r="G26" s="68"/>
      <c r="H26" s="68"/>
      <c r="I26" s="68"/>
      <c r="J26" s="68"/>
      <c r="K26" s="68"/>
      <c r="L26" s="68"/>
      <c r="M26" s="68"/>
      <c r="N26" s="68"/>
    </row>
    <row r="27" spans="1:14" ht="20.149999999999999" customHeight="1">
      <c r="A27" s="68"/>
      <c r="B27" s="68"/>
      <c r="C27" s="68"/>
      <c r="D27" s="68"/>
      <c r="E27" s="68"/>
      <c r="F27" s="68"/>
      <c r="G27" s="68"/>
      <c r="H27" s="68"/>
      <c r="I27" s="68"/>
      <c r="J27" s="68"/>
      <c r="K27" s="68"/>
      <c r="L27" s="68"/>
      <c r="M27" s="68"/>
      <c r="N27" s="68"/>
    </row>
    <row r="28" spans="1:14" ht="20.149999999999999" customHeight="1">
      <c r="A28" s="68"/>
      <c r="B28" s="68"/>
      <c r="C28" s="68"/>
      <c r="D28" s="68"/>
      <c r="E28" s="68"/>
      <c r="F28" s="68"/>
      <c r="G28" s="68"/>
      <c r="H28" s="68"/>
      <c r="I28" s="68"/>
      <c r="J28" s="68"/>
      <c r="K28" s="68"/>
      <c r="L28" s="68"/>
      <c r="M28" s="68"/>
      <c r="N28" s="68"/>
    </row>
    <row r="29" spans="1:14" ht="20.149999999999999" customHeight="1">
      <c r="A29" s="68"/>
      <c r="B29" s="68"/>
      <c r="C29" s="68"/>
      <c r="D29" s="68"/>
      <c r="E29" s="68"/>
      <c r="F29" s="68"/>
      <c r="G29" s="68"/>
      <c r="H29" s="68"/>
      <c r="I29" s="68"/>
      <c r="J29" s="68"/>
      <c r="K29" s="68"/>
      <c r="L29" s="68"/>
      <c r="M29" s="68"/>
      <c r="N29" s="68"/>
    </row>
    <row r="30" spans="1:14" ht="20.149999999999999" customHeight="1">
      <c r="A30" s="68"/>
      <c r="B30" s="68"/>
      <c r="C30" s="68"/>
      <c r="D30" s="68"/>
      <c r="E30" s="68"/>
      <c r="F30" s="68"/>
      <c r="G30" s="68"/>
      <c r="H30" s="68"/>
      <c r="I30" s="68"/>
      <c r="J30" s="68"/>
      <c r="K30" s="68"/>
      <c r="L30" s="68"/>
      <c r="M30" s="68"/>
      <c r="N30" s="68"/>
    </row>
    <row r="31" spans="1:14" ht="20.149999999999999" customHeight="1">
      <c r="A31" s="68"/>
      <c r="B31" s="68"/>
      <c r="C31" s="68"/>
      <c r="D31" s="68"/>
      <c r="E31" s="68"/>
      <c r="F31" s="68"/>
      <c r="G31" s="68"/>
      <c r="H31" s="68"/>
      <c r="I31" s="68"/>
      <c r="J31" s="68"/>
      <c r="K31" s="68"/>
      <c r="L31" s="68"/>
      <c r="M31" s="68"/>
      <c r="N31" s="68"/>
    </row>
    <row r="32" spans="1:14" ht="20.149999999999999" customHeight="1">
      <c r="A32" s="68"/>
      <c r="B32" s="68"/>
      <c r="C32" s="68"/>
      <c r="D32" s="68"/>
      <c r="E32" s="68"/>
      <c r="F32" s="68"/>
      <c r="G32" s="68"/>
      <c r="H32" s="68"/>
      <c r="I32" s="68"/>
      <c r="J32" s="68"/>
      <c r="K32" s="68"/>
      <c r="L32" s="68"/>
      <c r="M32" s="68"/>
      <c r="N32" s="68"/>
    </row>
    <row r="33" spans="1:14" ht="20.149999999999999" customHeight="1">
      <c r="A33" s="68"/>
      <c r="B33" s="68"/>
      <c r="C33" s="68"/>
      <c r="D33" s="68"/>
      <c r="E33" s="68"/>
      <c r="F33" s="68"/>
      <c r="G33" s="68"/>
      <c r="H33" s="68"/>
      <c r="I33" s="68"/>
      <c r="J33" s="68"/>
      <c r="K33" s="68"/>
      <c r="L33" s="68"/>
      <c r="M33" s="68"/>
      <c r="N33" s="68"/>
    </row>
    <row r="34" spans="1:14" ht="20.149999999999999" customHeight="1">
      <c r="A34" s="68"/>
      <c r="B34" s="68"/>
      <c r="C34" s="68"/>
      <c r="D34" s="68"/>
      <c r="E34" s="68"/>
      <c r="F34" s="68"/>
      <c r="G34" s="68"/>
      <c r="H34" s="68"/>
      <c r="I34" s="68"/>
      <c r="J34" s="68"/>
      <c r="K34" s="68"/>
      <c r="L34" s="68"/>
      <c r="M34" s="68"/>
      <c r="N34" s="68"/>
    </row>
    <row r="35" spans="1:14" ht="20.149999999999999" customHeight="1">
      <c r="A35" s="68"/>
      <c r="B35" s="68"/>
      <c r="C35" s="68"/>
      <c r="D35" s="68"/>
      <c r="E35" s="68"/>
      <c r="F35" s="68"/>
      <c r="G35" s="68"/>
      <c r="H35" s="68"/>
      <c r="I35" s="68"/>
      <c r="J35" s="68"/>
      <c r="K35" s="68"/>
      <c r="L35" s="68"/>
      <c r="M35" s="68"/>
      <c r="N35" s="68"/>
    </row>
    <row r="36" spans="1:14" ht="20.149999999999999" customHeight="1">
      <c r="A36" s="68"/>
      <c r="B36" s="68"/>
      <c r="C36" s="68"/>
      <c r="D36" s="68"/>
      <c r="E36" s="68"/>
      <c r="F36" s="68"/>
      <c r="G36" s="68"/>
      <c r="H36" s="68"/>
      <c r="I36" s="68"/>
      <c r="J36" s="68"/>
      <c r="K36" s="68"/>
      <c r="L36" s="68"/>
      <c r="M36" s="68"/>
      <c r="N36" s="68"/>
    </row>
    <row r="37" spans="1:14" ht="20.149999999999999" customHeight="1">
      <c r="A37" s="68"/>
      <c r="B37" s="68"/>
      <c r="C37" s="68"/>
      <c r="D37" s="68"/>
      <c r="E37" s="68"/>
      <c r="F37" s="68"/>
      <c r="G37" s="68"/>
      <c r="H37" s="68"/>
      <c r="I37" s="68"/>
      <c r="J37" s="68"/>
      <c r="K37" s="68"/>
      <c r="L37" s="68"/>
      <c r="M37" s="68"/>
      <c r="N37" s="68"/>
    </row>
    <row r="38" spans="1:14" ht="20.149999999999999" customHeight="1">
      <c r="A38" s="68"/>
      <c r="B38" s="68"/>
      <c r="C38" s="68"/>
      <c r="D38" s="68"/>
      <c r="E38" s="68"/>
      <c r="F38" s="68"/>
      <c r="G38" s="68"/>
      <c r="H38" s="68"/>
      <c r="I38" s="68"/>
      <c r="J38" s="68"/>
      <c r="K38" s="68"/>
      <c r="L38" s="68"/>
      <c r="M38" s="68"/>
      <c r="N38" s="68"/>
    </row>
    <row r="39" spans="1:14" ht="20.149999999999999" customHeight="1">
      <c r="A39" s="68"/>
      <c r="B39" s="68"/>
      <c r="C39" s="68"/>
      <c r="D39" s="68"/>
      <c r="E39" s="68"/>
      <c r="F39" s="68"/>
      <c r="G39" s="68"/>
      <c r="H39" s="68"/>
      <c r="I39" s="68"/>
      <c r="J39" s="68"/>
      <c r="K39" s="68"/>
      <c r="L39" s="68"/>
      <c r="M39" s="68"/>
      <c r="N39" s="68"/>
    </row>
    <row r="40" spans="1:14" ht="20.149999999999999" customHeight="1">
      <c r="A40" s="68"/>
      <c r="B40" s="68"/>
      <c r="C40" s="68"/>
      <c r="D40" s="68"/>
      <c r="E40" s="68"/>
      <c r="F40" s="68"/>
      <c r="G40" s="68"/>
      <c r="H40" s="68"/>
      <c r="I40" s="68"/>
      <c r="J40" s="68"/>
      <c r="K40" s="68"/>
      <c r="L40" s="68"/>
      <c r="M40" s="68"/>
      <c r="N40" s="68"/>
    </row>
    <row r="41" spans="1:14" ht="20.149999999999999" customHeight="1">
      <c r="A41" s="68"/>
      <c r="B41" s="68"/>
      <c r="C41" s="68"/>
      <c r="D41" s="68"/>
      <c r="E41" s="68"/>
      <c r="F41" s="68"/>
      <c r="G41" s="68"/>
      <c r="H41" s="68"/>
      <c r="I41" s="68"/>
      <c r="J41" s="68"/>
      <c r="K41" s="68"/>
      <c r="L41" s="68"/>
      <c r="M41" s="68"/>
      <c r="N41" s="68"/>
    </row>
    <row r="42" spans="1:14" ht="20.149999999999999" customHeight="1">
      <c r="A42" s="68"/>
      <c r="B42" s="68"/>
      <c r="C42" s="68"/>
      <c r="D42" s="68"/>
      <c r="E42" s="68"/>
      <c r="F42" s="68"/>
      <c r="G42" s="68"/>
      <c r="H42" s="68"/>
      <c r="I42" s="68"/>
      <c r="J42" s="68"/>
      <c r="K42" s="68"/>
      <c r="L42" s="68"/>
      <c r="M42" s="68"/>
      <c r="N42" s="68"/>
    </row>
    <row r="43" spans="1:14" ht="20.149999999999999" customHeight="1">
      <c r="A43" s="68"/>
      <c r="B43" s="68"/>
      <c r="C43" s="68"/>
      <c r="D43" s="68"/>
      <c r="E43" s="68"/>
      <c r="F43" s="68"/>
      <c r="G43" s="68"/>
      <c r="H43" s="68"/>
      <c r="I43" s="68"/>
      <c r="J43" s="68"/>
      <c r="K43" s="68"/>
      <c r="L43" s="68"/>
      <c r="M43" s="68"/>
      <c r="N43" s="68"/>
    </row>
    <row r="44" spans="1:14" ht="20.149999999999999" customHeight="1">
      <c r="A44" s="68"/>
      <c r="B44" s="68"/>
      <c r="C44" s="68"/>
      <c r="D44" s="68"/>
      <c r="E44" s="68"/>
      <c r="F44" s="68"/>
      <c r="G44" s="68"/>
      <c r="H44" s="68"/>
      <c r="I44" s="68"/>
      <c r="J44" s="68"/>
      <c r="K44" s="68"/>
      <c r="L44" s="68"/>
      <c r="M44" s="68"/>
      <c r="N44" s="68"/>
    </row>
    <row r="45" spans="1:14" ht="20.149999999999999" customHeight="1">
      <c r="A45" s="68"/>
      <c r="B45" s="68"/>
      <c r="C45" s="68"/>
      <c r="D45" s="68"/>
      <c r="E45" s="68"/>
      <c r="F45" s="68"/>
      <c r="G45" s="68"/>
      <c r="H45" s="68"/>
      <c r="I45" s="68"/>
      <c r="J45" s="68"/>
      <c r="K45" s="68"/>
      <c r="L45" s="68"/>
      <c r="M45" s="68"/>
      <c r="N45" s="68"/>
    </row>
    <row r="46" spans="1:14" ht="20.149999999999999" customHeight="1">
      <c r="A46" s="68"/>
      <c r="B46" s="68"/>
      <c r="C46" s="68"/>
      <c r="D46" s="68"/>
      <c r="E46" s="68"/>
      <c r="F46" s="68"/>
      <c r="G46" s="68"/>
      <c r="H46" s="68"/>
      <c r="I46" s="68"/>
      <c r="J46" s="68"/>
      <c r="K46" s="68"/>
      <c r="L46" s="68"/>
      <c r="M46" s="68"/>
      <c r="N46" s="68"/>
    </row>
    <row r="47" spans="1:14" ht="20.149999999999999" customHeight="1">
      <c r="A47" s="68"/>
      <c r="B47" s="68"/>
      <c r="C47" s="68"/>
      <c r="D47" s="68"/>
      <c r="E47" s="68"/>
      <c r="F47" s="68"/>
      <c r="G47" s="68"/>
      <c r="H47" s="68"/>
      <c r="I47" s="68"/>
      <c r="J47" s="68"/>
      <c r="K47" s="68"/>
      <c r="L47" s="68"/>
      <c r="M47" s="68"/>
      <c r="N47" s="68"/>
    </row>
    <row r="48" spans="1:14" ht="20.149999999999999" customHeight="1">
      <c r="A48" s="68"/>
      <c r="B48" s="68"/>
      <c r="C48" s="68"/>
      <c r="D48" s="68"/>
      <c r="E48" s="68"/>
      <c r="F48" s="68"/>
      <c r="G48" s="68"/>
      <c r="H48" s="68"/>
      <c r="I48" s="68"/>
      <c r="J48" s="68"/>
      <c r="K48" s="68"/>
      <c r="L48" s="68"/>
      <c r="M48" s="68"/>
      <c r="N48" s="68"/>
    </row>
    <row r="49" spans="1:14" ht="20.149999999999999" customHeight="1">
      <c r="A49" s="68"/>
      <c r="B49" s="68"/>
      <c r="C49" s="68"/>
      <c r="D49" s="68"/>
      <c r="E49" s="68"/>
      <c r="F49" s="68"/>
      <c r="G49" s="68"/>
      <c r="H49" s="68"/>
      <c r="I49" s="68"/>
      <c r="J49" s="68"/>
      <c r="K49" s="68"/>
      <c r="L49" s="68"/>
      <c r="M49" s="68"/>
      <c r="N49" s="68"/>
    </row>
    <row r="50" spans="1:14" ht="20.149999999999999" customHeight="1">
      <c r="A50" s="68"/>
      <c r="B50" s="68"/>
      <c r="C50" s="68"/>
      <c r="D50" s="68"/>
      <c r="E50" s="68"/>
      <c r="F50" s="68"/>
      <c r="G50" s="68"/>
      <c r="H50" s="68"/>
      <c r="I50" s="68"/>
      <c r="J50" s="68"/>
      <c r="K50" s="68"/>
      <c r="L50" s="68"/>
      <c r="M50" s="68"/>
      <c r="N50" s="68"/>
    </row>
    <row r="51" spans="1:14" ht="20.149999999999999" customHeight="1">
      <c r="A51" s="68"/>
      <c r="B51" s="68"/>
      <c r="C51" s="68"/>
      <c r="D51" s="68"/>
      <c r="E51" s="68"/>
      <c r="F51" s="68"/>
      <c r="G51" s="68"/>
      <c r="H51" s="68"/>
      <c r="I51" s="68"/>
      <c r="J51" s="68"/>
      <c r="K51" s="68"/>
      <c r="L51" s="68"/>
      <c r="M51" s="68"/>
      <c r="N51" s="68"/>
    </row>
    <row r="52" spans="1:14" ht="20.149999999999999" customHeight="1">
      <c r="A52" s="68"/>
      <c r="B52" s="68"/>
      <c r="C52" s="68"/>
      <c r="D52" s="68"/>
      <c r="E52" s="68"/>
      <c r="F52" s="68"/>
      <c r="G52" s="68"/>
      <c r="H52" s="68"/>
      <c r="I52" s="68"/>
      <c r="J52" s="68"/>
      <c r="K52" s="68"/>
      <c r="L52" s="68"/>
      <c r="M52" s="68"/>
      <c r="N52" s="68"/>
    </row>
    <row r="53" spans="1:14" ht="20.149999999999999" customHeight="1">
      <c r="A53" s="68"/>
      <c r="B53" s="68"/>
      <c r="C53" s="68"/>
      <c r="D53" s="68"/>
      <c r="E53" s="68"/>
      <c r="F53" s="68"/>
      <c r="G53" s="68"/>
      <c r="H53" s="68"/>
      <c r="I53" s="68"/>
      <c r="J53" s="68"/>
      <c r="K53" s="68"/>
      <c r="L53" s="68"/>
      <c r="M53" s="68"/>
      <c r="N53" s="68"/>
    </row>
    <row r="54" spans="1:14" ht="20.149999999999999" customHeight="1">
      <c r="A54" s="68"/>
      <c r="B54" s="68"/>
      <c r="C54" s="68"/>
      <c r="D54" s="68"/>
      <c r="E54" s="68"/>
      <c r="F54" s="68"/>
      <c r="G54" s="68"/>
      <c r="H54" s="68"/>
      <c r="I54" s="68"/>
      <c r="J54" s="68"/>
      <c r="K54" s="68"/>
      <c r="L54" s="68"/>
      <c r="M54" s="68"/>
      <c r="N54" s="68"/>
    </row>
    <row r="55" spans="1:14" ht="20.149999999999999" customHeight="1">
      <c r="A55" s="68"/>
      <c r="B55" s="68"/>
      <c r="C55" s="68"/>
      <c r="D55" s="68"/>
      <c r="E55" s="68"/>
      <c r="F55" s="68"/>
      <c r="G55" s="68"/>
      <c r="H55" s="68"/>
      <c r="I55" s="68"/>
      <c r="J55" s="68"/>
      <c r="K55" s="68"/>
      <c r="L55" s="68"/>
      <c r="M55" s="68"/>
      <c r="N55" s="68"/>
    </row>
    <row r="56" spans="1:14" ht="20.149999999999999" customHeight="1">
      <c r="A56" s="68"/>
      <c r="B56" s="68"/>
      <c r="C56" s="68"/>
      <c r="D56" s="68"/>
      <c r="E56" s="68"/>
      <c r="F56" s="68"/>
      <c r="G56" s="68"/>
      <c r="H56" s="68"/>
      <c r="I56" s="68"/>
      <c r="J56" s="68"/>
      <c r="K56" s="68"/>
      <c r="L56" s="68"/>
      <c r="M56" s="68"/>
      <c r="N56" s="68"/>
    </row>
    <row r="57" spans="1:14" ht="20.149999999999999" customHeight="1">
      <c r="A57" s="68"/>
      <c r="B57" s="68"/>
      <c r="C57" s="68"/>
      <c r="D57" s="68"/>
      <c r="E57" s="68"/>
      <c r="F57" s="68"/>
      <c r="G57" s="68"/>
      <c r="H57" s="68"/>
      <c r="I57" s="68"/>
      <c r="J57" s="68"/>
      <c r="K57" s="68"/>
      <c r="L57" s="68"/>
      <c r="M57" s="68"/>
      <c r="N57" s="68"/>
    </row>
    <row r="58" spans="1:14" ht="20.149999999999999" customHeight="1">
      <c r="A58" s="68"/>
      <c r="B58" s="68"/>
      <c r="C58" s="68"/>
      <c r="D58" s="68"/>
      <c r="E58" s="68"/>
      <c r="F58" s="68"/>
      <c r="G58" s="68"/>
      <c r="H58" s="68"/>
      <c r="I58" s="68"/>
      <c r="J58" s="68"/>
      <c r="K58" s="68"/>
      <c r="L58" s="68"/>
      <c r="M58" s="68"/>
      <c r="N58" s="68"/>
    </row>
    <row r="59" spans="1:14" ht="20.149999999999999" customHeight="1">
      <c r="A59" s="68"/>
      <c r="B59" s="68"/>
      <c r="C59" s="68"/>
      <c r="D59" s="68"/>
      <c r="E59" s="68"/>
      <c r="F59" s="68"/>
      <c r="G59" s="68"/>
      <c r="H59" s="68"/>
      <c r="I59" s="68"/>
      <c r="J59" s="68"/>
      <c r="K59" s="68"/>
      <c r="L59" s="68"/>
      <c r="M59" s="68"/>
      <c r="N59" s="68"/>
    </row>
    <row r="60" spans="1:14" ht="20.149999999999999" customHeight="1">
      <c r="A60" s="68"/>
      <c r="B60" s="68"/>
      <c r="C60" s="68"/>
      <c r="D60" s="68"/>
      <c r="E60" s="68"/>
      <c r="F60" s="68"/>
      <c r="G60" s="68"/>
      <c r="H60" s="68"/>
      <c r="I60" s="68"/>
      <c r="J60" s="68"/>
      <c r="K60" s="68"/>
      <c r="L60" s="68"/>
      <c r="M60" s="68"/>
      <c r="N60" s="68"/>
    </row>
    <row r="61" spans="1:14" ht="20.149999999999999" customHeight="1">
      <c r="A61" s="68"/>
      <c r="B61" s="68"/>
      <c r="C61" s="68"/>
      <c r="D61" s="68"/>
      <c r="E61" s="68"/>
      <c r="F61" s="68"/>
      <c r="G61" s="68"/>
      <c r="H61" s="68"/>
      <c r="I61" s="68"/>
      <c r="J61" s="68"/>
      <c r="K61" s="68"/>
      <c r="L61" s="68"/>
      <c r="M61" s="68"/>
      <c r="N61" s="68"/>
    </row>
    <row r="62" spans="1:14" ht="20.149999999999999" customHeight="1">
      <c r="A62" s="68"/>
      <c r="B62" s="68"/>
      <c r="C62" s="68"/>
      <c r="D62" s="68"/>
      <c r="E62" s="68"/>
      <c r="F62" s="68"/>
      <c r="G62" s="68"/>
      <c r="H62" s="68"/>
      <c r="I62" s="68"/>
      <c r="J62" s="68"/>
      <c r="K62" s="68"/>
      <c r="L62" s="68"/>
      <c r="M62" s="68"/>
      <c r="N62" s="68"/>
    </row>
    <row r="63" spans="1:14" ht="20.149999999999999" customHeight="1">
      <c r="A63" s="68"/>
      <c r="B63" s="68"/>
      <c r="C63" s="68"/>
      <c r="D63" s="68"/>
      <c r="E63" s="68"/>
      <c r="F63" s="68"/>
      <c r="G63" s="68"/>
      <c r="H63" s="68"/>
      <c r="I63" s="68"/>
      <c r="J63" s="68"/>
      <c r="K63" s="68"/>
      <c r="L63" s="68"/>
      <c r="M63" s="68"/>
      <c r="N63" s="68"/>
    </row>
    <row r="64" spans="1:14" ht="20.149999999999999" customHeight="1">
      <c r="A64" s="68"/>
      <c r="B64" s="68"/>
      <c r="C64" s="68"/>
      <c r="D64" s="68"/>
      <c r="E64" s="68"/>
      <c r="G64" s="68"/>
      <c r="H64" s="68"/>
      <c r="I64" s="68"/>
      <c r="J64" s="68"/>
      <c r="K64" s="68"/>
      <c r="L64" s="68"/>
      <c r="M64" s="68"/>
      <c r="N64" s="68"/>
    </row>
    <row r="65" spans="1:14" ht="20.149999999999999" customHeight="1">
      <c r="A65" s="68"/>
      <c r="B65" s="68"/>
      <c r="C65" s="68"/>
      <c r="D65" s="68"/>
      <c r="E65" s="68"/>
      <c r="F65" s="68"/>
      <c r="G65" s="68"/>
      <c r="H65" s="68"/>
      <c r="I65" s="68"/>
      <c r="J65" s="68"/>
      <c r="K65" s="68"/>
      <c r="L65" s="68"/>
      <c r="M65" s="68"/>
      <c r="N65" s="68"/>
    </row>
  </sheetData>
  <mergeCells count="4">
    <mergeCell ref="I2:J3"/>
    <mergeCell ref="B13:J14"/>
    <mergeCell ref="B16:J17"/>
    <mergeCell ref="B19:J20"/>
  </mergeCells>
  <hyperlinks>
    <hyperlink ref="C8" r:id="rId1" xr:uid="{BBBD3051-FF9A-4365-9354-791A3FB15B84}"/>
    <hyperlink ref="C7" r:id="rId2" xr:uid="{4FF4DAAD-ECD5-4007-AE24-7023D068472E}"/>
    <hyperlink ref="C5" r:id="rId3" display="Annual Budget Planner 2026" xr:uid="{8CA533CB-8161-49F0-A0B9-D7A06E5E64D6}"/>
    <hyperlink ref="B13:J14" r:id="rId4" display="Usage note: This free website version is designed for personal budgeting, household planning, freelancer cash flow review, and beginner-friendly annual budget tracking. You may edit categories and sample data for your own planning needs." xr:uid="{A2160100-1007-4A3E-8A53-DBD4A614F373}"/>
    <hyperlink ref="B16:J17" r:id="rId5" display="Disclaimer: This spreadsheet template is provided for general planning and informational purposes only. It does not constitute financial, legal, tax, investment, or professional advice. Users should review their own financial situation and consult a qualified professional where necessary." xr:uid="{DD4AB0EE-1B8E-414E-B6F1-34153C9817C8}"/>
    <hyperlink ref="I2:J3" r:id="rId6" display="https://dothecalculation.com/" xr:uid="{945CFCDF-FA36-441E-819C-E1993763803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Settings &amp; Guide</vt:lpstr>
      <vt:lpstr>Main Calculator</vt:lpstr>
      <vt:lpstr>About</vt:lpstr>
      <vt:lpstr>'Main Calculator'!Print_Area</vt:lpstr>
      <vt:lpstr>'Settings &amp; Guide'!Print_Area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Hasfa</dc:creator>
  <cp:lastModifiedBy>Sheharyar Shahid</cp:lastModifiedBy>
  <cp:lastPrinted>2026-09-03T17:59:50Z</cp:lastPrinted>
  <dcterms:created xsi:type="dcterms:W3CDTF">2026-08-27T16:42:56Z</dcterms:created>
  <dcterms:modified xsi:type="dcterms:W3CDTF">2026-09-03T17:59:57Z</dcterms:modified>
</cp:coreProperties>
</file>